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_sGit\fresh\landing-excel\public\files\excel\"/>
    </mc:Choice>
  </mc:AlternateContent>
  <xr:revisionPtr revIDLastSave="0" documentId="13_ncr:1_{804BA6A4-7144-48C3-A4EC-965C0013991F}" xr6:coauthVersionLast="47" xr6:coauthVersionMax="47" xr10:uidLastSave="{00000000-0000-0000-0000-000000000000}"/>
  <bookViews>
    <workbookView xWindow="-120" yWindow="-120" windowWidth="51840" windowHeight="21120" activeTab="2" xr2:uid="{00000000-000D-0000-FFFF-FFFF00000000}"/>
  </bookViews>
  <sheets>
    <sheet name="Návod" sheetId="1" r:id="rId1"/>
    <sheet name="Nastavenia" sheetId="2" r:id="rId2"/>
    <sheet name="Rozpis zmien" sheetId="3" r:id="rId3"/>
    <sheet name="Ukážka" sheetId="4" r:id="rId4"/>
  </sheets>
  <definedNames>
    <definedName name="Holidays">Nastavenia!$A$26:$A$65</definedName>
    <definedName name="_xlnm.Print_Area" localSheetId="2">'Rozpis zmien'!$A$1:$AL$30</definedName>
    <definedName name="_xlnm.Print_Area" localSheetId="3">Ukážka!$A$1:$AL$30</definedName>
    <definedName name="SetHours">Nastavenia!$B$6</definedName>
    <definedName name="SetMonth">Nastavenia!$B$5</definedName>
    <definedName name="SetRest">Nastavenia!$B$7</definedName>
    <definedName name="SetYear">Nastavenia!$B$4</definedName>
    <definedName name="ShiftCodes">Nastavenia!$A$11:$A$22</definedName>
    <definedName name="ShiftEnd">Nastavenia!$D$11:$D$22</definedName>
    <definedName name="ShiftHours">Nastavenia!$F$11:$F$22</definedName>
    <definedName name="ShiftStart">Nastavenia!$C$11:$C$22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0" i="4" l="1"/>
  <c r="A30" i="4"/>
  <c r="AG29" i="4"/>
  <c r="A29" i="4"/>
  <c r="AG28" i="4"/>
  <c r="A28" i="4"/>
  <c r="AG27" i="4"/>
  <c r="A27" i="4"/>
  <c r="AG26" i="4"/>
  <c r="A26" i="4"/>
  <c r="AG25" i="4"/>
  <c r="A25" i="4"/>
  <c r="CX22" i="4"/>
  <c r="CW22" i="4"/>
  <c r="CV22" i="4"/>
  <c r="CU22" i="4"/>
  <c r="CT22" i="4"/>
  <c r="CS22" i="4"/>
  <c r="CR22" i="4"/>
  <c r="CQ22" i="4"/>
  <c r="CP22" i="4"/>
  <c r="CO22" i="4"/>
  <c r="CN22" i="4"/>
  <c r="CM22" i="4"/>
  <c r="CL22" i="4"/>
  <c r="CK22" i="4"/>
  <c r="CJ22" i="4"/>
  <c r="CI22" i="4"/>
  <c r="CH22" i="4"/>
  <c r="CG22" i="4"/>
  <c r="CF22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O22" i="4"/>
  <c r="AN22" i="4"/>
  <c r="AL22" i="4"/>
  <c r="AK22" i="4"/>
  <c r="AJ22" i="4"/>
  <c r="AI22" i="4"/>
  <c r="AH22" i="4"/>
  <c r="AG22" i="4"/>
  <c r="CX21" i="4"/>
  <c r="CW21" i="4"/>
  <c r="CV21" i="4"/>
  <c r="CU21" i="4"/>
  <c r="CT21" i="4"/>
  <c r="CS21" i="4"/>
  <c r="CR21" i="4"/>
  <c r="CQ21" i="4"/>
  <c r="CP21" i="4"/>
  <c r="CO21" i="4"/>
  <c r="CN21" i="4"/>
  <c r="CM21" i="4"/>
  <c r="CL21" i="4"/>
  <c r="CK21" i="4"/>
  <c r="CJ21" i="4"/>
  <c r="CI21" i="4"/>
  <c r="CH21" i="4"/>
  <c r="CG21" i="4"/>
  <c r="CF21" i="4"/>
  <c r="CE21" i="4"/>
  <c r="CD21" i="4"/>
  <c r="CC21" i="4"/>
  <c r="CB21" i="4"/>
  <c r="CA21" i="4"/>
  <c r="BZ21" i="4"/>
  <c r="BY21" i="4"/>
  <c r="BX21" i="4"/>
  <c r="BW21" i="4"/>
  <c r="BV21" i="4"/>
  <c r="BU21" i="4"/>
  <c r="BT21" i="4"/>
  <c r="BR21" i="4"/>
  <c r="BQ21" i="4"/>
  <c r="BP21" i="4"/>
  <c r="BO21" i="4"/>
  <c r="BN21" i="4"/>
  <c r="BM21" i="4"/>
  <c r="BL21" i="4"/>
  <c r="BK21" i="4"/>
  <c r="BJ21" i="4"/>
  <c r="BI21" i="4"/>
  <c r="BH21" i="4"/>
  <c r="BG21" i="4"/>
  <c r="BF21" i="4"/>
  <c r="BE21" i="4"/>
  <c r="BD21" i="4"/>
  <c r="BC21" i="4"/>
  <c r="BB21" i="4"/>
  <c r="BA21" i="4"/>
  <c r="AZ21" i="4"/>
  <c r="AY21" i="4"/>
  <c r="AX21" i="4"/>
  <c r="AW21" i="4"/>
  <c r="AV21" i="4"/>
  <c r="AU21" i="4"/>
  <c r="AT21" i="4"/>
  <c r="AS21" i="4"/>
  <c r="AR21" i="4"/>
  <c r="AQ21" i="4"/>
  <c r="AP21" i="4"/>
  <c r="AO21" i="4"/>
  <c r="AN21" i="4"/>
  <c r="AL21" i="4"/>
  <c r="AK21" i="4"/>
  <c r="AJ21" i="4"/>
  <c r="AI21" i="4"/>
  <c r="AH21" i="4"/>
  <c r="AG21" i="4"/>
  <c r="CX20" i="4"/>
  <c r="CW20" i="4"/>
  <c r="BR20" i="4" s="1"/>
  <c r="CV20" i="4"/>
  <c r="CU20" i="4"/>
  <c r="CT20" i="4"/>
  <c r="CS20" i="4"/>
  <c r="CR20" i="4"/>
  <c r="CQ20" i="4"/>
  <c r="CP20" i="4"/>
  <c r="CO20" i="4"/>
  <c r="CN20" i="4"/>
  <c r="CM20" i="4"/>
  <c r="CL20" i="4"/>
  <c r="CK20" i="4"/>
  <c r="CJ20" i="4"/>
  <c r="CI20" i="4"/>
  <c r="CH20" i="4"/>
  <c r="CG20" i="4"/>
  <c r="CF20" i="4"/>
  <c r="CE20" i="4"/>
  <c r="CD20" i="4"/>
  <c r="CC20" i="4"/>
  <c r="CB20" i="4"/>
  <c r="CA20" i="4"/>
  <c r="BZ20" i="4"/>
  <c r="BY20" i="4"/>
  <c r="BX20" i="4"/>
  <c r="BW20" i="4"/>
  <c r="BV20" i="4"/>
  <c r="BU20" i="4"/>
  <c r="BT20" i="4"/>
  <c r="BO20" i="4"/>
  <c r="BN20" i="4"/>
  <c r="BM20" i="4"/>
  <c r="BL20" i="4"/>
  <c r="BK20" i="4"/>
  <c r="BJ20" i="4"/>
  <c r="BI20" i="4"/>
  <c r="BH20" i="4"/>
  <c r="BG20" i="4"/>
  <c r="BF20" i="4"/>
  <c r="BE20" i="4"/>
  <c r="BD20" i="4"/>
  <c r="BC20" i="4"/>
  <c r="BB20" i="4"/>
  <c r="BA20" i="4"/>
  <c r="AZ20" i="4"/>
  <c r="AY20" i="4"/>
  <c r="AX20" i="4"/>
  <c r="AW20" i="4"/>
  <c r="AV20" i="4"/>
  <c r="AU20" i="4"/>
  <c r="AT20" i="4"/>
  <c r="AS20" i="4"/>
  <c r="AR20" i="4"/>
  <c r="AQ20" i="4"/>
  <c r="AP20" i="4"/>
  <c r="AO20" i="4"/>
  <c r="AN20" i="4"/>
  <c r="AL20" i="4"/>
  <c r="AK20" i="4"/>
  <c r="AJ20" i="4"/>
  <c r="AI20" i="4"/>
  <c r="AH20" i="4"/>
  <c r="AG20" i="4"/>
  <c r="CX19" i="4"/>
  <c r="CW19" i="4"/>
  <c r="CV19" i="4"/>
  <c r="CU19" i="4"/>
  <c r="CT19" i="4"/>
  <c r="CS19" i="4"/>
  <c r="CR19" i="4"/>
  <c r="CQ19" i="4"/>
  <c r="CP19" i="4"/>
  <c r="CO19" i="4"/>
  <c r="CN19" i="4"/>
  <c r="CM19" i="4"/>
  <c r="CL19" i="4"/>
  <c r="CK19" i="4"/>
  <c r="CJ19" i="4"/>
  <c r="BE19" i="4" s="1"/>
  <c r="CI19" i="4"/>
  <c r="BD19" i="4" s="1"/>
  <c r="CH19" i="4"/>
  <c r="BC19" i="4" s="1"/>
  <c r="CG19" i="4"/>
  <c r="BB19" i="4" s="1"/>
  <c r="CF19" i="4"/>
  <c r="BA19" i="4" s="1"/>
  <c r="CE19" i="4"/>
  <c r="AZ19" i="4" s="1"/>
  <c r="CD19" i="4"/>
  <c r="AY19" i="4" s="1"/>
  <c r="CC19" i="4"/>
  <c r="AX19" i="4" s="1"/>
  <c r="CB19" i="4"/>
  <c r="AW19" i="4" s="1"/>
  <c r="CA19" i="4"/>
  <c r="AV19" i="4" s="1"/>
  <c r="BZ19" i="4"/>
  <c r="AU19" i="4" s="1"/>
  <c r="BY19" i="4"/>
  <c r="AT19" i="4" s="1"/>
  <c r="BX19" i="4"/>
  <c r="AS19" i="4" s="1"/>
  <c r="BW19" i="4"/>
  <c r="AR19" i="4" s="1"/>
  <c r="BV19" i="4"/>
  <c r="AQ19" i="4" s="1"/>
  <c r="BU19" i="4"/>
  <c r="AP19" i="4" s="1"/>
  <c r="BT19" i="4"/>
  <c r="AO19" i="4" s="1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AN19" i="4"/>
  <c r="AL19" i="4"/>
  <c r="AK19" i="4"/>
  <c r="AJ19" i="4"/>
  <c r="AI19" i="4"/>
  <c r="AH19" i="4"/>
  <c r="AG19" i="4"/>
  <c r="CX18" i="4"/>
  <c r="CW18" i="4"/>
  <c r="CV18" i="4"/>
  <c r="CU18" i="4"/>
  <c r="CT18" i="4"/>
  <c r="CS18" i="4"/>
  <c r="CR18" i="4"/>
  <c r="CQ18" i="4"/>
  <c r="CP18" i="4"/>
  <c r="CO18" i="4"/>
  <c r="CN18" i="4"/>
  <c r="CM18" i="4"/>
  <c r="CL18" i="4"/>
  <c r="CK18" i="4"/>
  <c r="CJ18" i="4"/>
  <c r="CI18" i="4"/>
  <c r="CH18" i="4"/>
  <c r="CG18" i="4"/>
  <c r="CF18" i="4"/>
  <c r="CE18" i="4"/>
  <c r="CD18" i="4"/>
  <c r="CC18" i="4"/>
  <c r="CB18" i="4"/>
  <c r="CA18" i="4"/>
  <c r="BZ18" i="4"/>
  <c r="BY18" i="4"/>
  <c r="BX18" i="4"/>
  <c r="BW18" i="4"/>
  <c r="BV18" i="4"/>
  <c r="BU18" i="4"/>
  <c r="BT18" i="4"/>
  <c r="BR18" i="4"/>
  <c r="BQ18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L18" i="4"/>
  <c r="AK18" i="4"/>
  <c r="AJ18" i="4"/>
  <c r="AI18" i="4"/>
  <c r="AH18" i="4"/>
  <c r="AG18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L17" i="4"/>
  <c r="AK17" i="4"/>
  <c r="AJ17" i="4"/>
  <c r="AI17" i="4"/>
  <c r="AH17" i="4"/>
  <c r="AG17" i="4"/>
  <c r="CX16" i="4"/>
  <c r="CW16" i="4"/>
  <c r="CV16" i="4"/>
  <c r="CU16" i="4"/>
  <c r="CT16" i="4"/>
  <c r="CS16" i="4"/>
  <c r="CR16" i="4"/>
  <c r="CQ16" i="4"/>
  <c r="CP16" i="4"/>
  <c r="CO16" i="4"/>
  <c r="CN16" i="4"/>
  <c r="CM16" i="4"/>
  <c r="CL16" i="4"/>
  <c r="CK16" i="4"/>
  <c r="CJ16" i="4"/>
  <c r="CI16" i="4"/>
  <c r="CH16" i="4"/>
  <c r="CG16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L16" i="4"/>
  <c r="AK16" i="4"/>
  <c r="AJ16" i="4"/>
  <c r="AI16" i="4"/>
  <c r="AH16" i="4"/>
  <c r="AG16" i="4"/>
  <c r="CX15" i="4"/>
  <c r="CW15" i="4"/>
  <c r="CV15" i="4"/>
  <c r="CU15" i="4"/>
  <c r="CT15" i="4"/>
  <c r="CS15" i="4"/>
  <c r="BN15" i="4" s="1"/>
  <c r="CR15" i="4"/>
  <c r="BM15" i="4" s="1"/>
  <c r="CQ15" i="4"/>
  <c r="BL15" i="4" s="1"/>
  <c r="CP15" i="4"/>
  <c r="BK15" i="4" s="1"/>
  <c r="CO15" i="4"/>
  <c r="BJ15" i="4" s="1"/>
  <c r="CN15" i="4"/>
  <c r="BI15" i="4" s="1"/>
  <c r="CM15" i="4"/>
  <c r="BH15" i="4" s="1"/>
  <c r="CL15" i="4"/>
  <c r="BG15" i="4" s="1"/>
  <c r="CK15" i="4"/>
  <c r="BF15" i="4" s="1"/>
  <c r="CJ15" i="4"/>
  <c r="BE15" i="4" s="1"/>
  <c r="CI15" i="4"/>
  <c r="BD15" i="4" s="1"/>
  <c r="CH15" i="4"/>
  <c r="BC15" i="4" s="1"/>
  <c r="CG15" i="4"/>
  <c r="BB15" i="4" s="1"/>
  <c r="CF15" i="4"/>
  <c r="BA15" i="4" s="1"/>
  <c r="CE15" i="4"/>
  <c r="AZ15" i="4" s="1"/>
  <c r="CD15" i="4"/>
  <c r="AY15" i="4" s="1"/>
  <c r="CC15" i="4"/>
  <c r="AX15" i="4" s="1"/>
  <c r="CB15" i="4"/>
  <c r="AW15" i="4" s="1"/>
  <c r="CA15" i="4"/>
  <c r="AV15" i="4" s="1"/>
  <c r="BZ15" i="4"/>
  <c r="AU15" i="4" s="1"/>
  <c r="BY15" i="4"/>
  <c r="AT15" i="4" s="1"/>
  <c r="BX15" i="4"/>
  <c r="AS15" i="4" s="1"/>
  <c r="BW15" i="4"/>
  <c r="AR15" i="4" s="1"/>
  <c r="BV15" i="4"/>
  <c r="AQ15" i="4" s="1"/>
  <c r="BU15" i="4"/>
  <c r="AP15" i="4" s="1"/>
  <c r="BT15" i="4"/>
  <c r="AO15" i="4" s="1"/>
  <c r="BR15" i="4"/>
  <c r="BQ15" i="4"/>
  <c r="BP15" i="4"/>
  <c r="BO15" i="4"/>
  <c r="AN15" i="4"/>
  <c r="AL15" i="4"/>
  <c r="AK15" i="4"/>
  <c r="AJ15" i="4"/>
  <c r="AI15" i="4"/>
  <c r="AH15" i="4"/>
  <c r="AG15" i="4"/>
  <c r="CX14" i="4"/>
  <c r="CW14" i="4"/>
  <c r="CV14" i="4"/>
  <c r="CU14" i="4"/>
  <c r="CT14" i="4"/>
  <c r="CS14" i="4"/>
  <c r="CR14" i="4"/>
  <c r="CQ14" i="4"/>
  <c r="CP14" i="4"/>
  <c r="CO14" i="4"/>
  <c r="CN14" i="4"/>
  <c r="CM14" i="4"/>
  <c r="CL14" i="4"/>
  <c r="CK14" i="4"/>
  <c r="CJ14" i="4"/>
  <c r="CI14" i="4"/>
  <c r="CH14" i="4"/>
  <c r="CG14" i="4"/>
  <c r="CF14" i="4"/>
  <c r="CE14" i="4"/>
  <c r="CD14" i="4"/>
  <c r="CC14" i="4"/>
  <c r="CB14" i="4"/>
  <c r="CA14" i="4"/>
  <c r="BZ14" i="4"/>
  <c r="BY14" i="4"/>
  <c r="BX14" i="4"/>
  <c r="BW14" i="4"/>
  <c r="BV14" i="4"/>
  <c r="BU14" i="4"/>
  <c r="BT14" i="4"/>
  <c r="BR14" i="4"/>
  <c r="BQ14" i="4"/>
  <c r="BP14" i="4"/>
  <c r="BO14" i="4"/>
  <c r="BN14" i="4"/>
  <c r="BM14" i="4"/>
  <c r="BL14" i="4"/>
  <c r="BK14" i="4"/>
  <c r="BJ14" i="4"/>
  <c r="BI14" i="4"/>
  <c r="BH14" i="4"/>
  <c r="BG14" i="4"/>
  <c r="BF14" i="4"/>
  <c r="BE14" i="4"/>
  <c r="BD14" i="4"/>
  <c r="BC14" i="4"/>
  <c r="BB14" i="4"/>
  <c r="BA14" i="4"/>
  <c r="AZ14" i="4"/>
  <c r="AY14" i="4"/>
  <c r="AX14" i="4"/>
  <c r="AW14" i="4"/>
  <c r="AV14" i="4"/>
  <c r="AU14" i="4"/>
  <c r="AT14" i="4"/>
  <c r="AS14" i="4"/>
  <c r="AR14" i="4"/>
  <c r="AQ14" i="4"/>
  <c r="AP14" i="4"/>
  <c r="AO14" i="4"/>
  <c r="AN14" i="4"/>
  <c r="AL14" i="4"/>
  <c r="AK14" i="4"/>
  <c r="AJ14" i="4"/>
  <c r="AI14" i="4"/>
  <c r="AH14" i="4"/>
  <c r="AG14" i="4"/>
  <c r="CX13" i="4"/>
  <c r="CW13" i="4"/>
  <c r="CV13" i="4"/>
  <c r="CU13" i="4"/>
  <c r="CT13" i="4"/>
  <c r="CS13" i="4"/>
  <c r="CR13" i="4"/>
  <c r="CQ13" i="4"/>
  <c r="CP13" i="4"/>
  <c r="CO13" i="4"/>
  <c r="CN13" i="4"/>
  <c r="CM13" i="4"/>
  <c r="CL13" i="4"/>
  <c r="CK13" i="4"/>
  <c r="CJ13" i="4"/>
  <c r="CI13" i="4"/>
  <c r="CH13" i="4"/>
  <c r="CG13" i="4"/>
  <c r="CF13" i="4"/>
  <c r="CE13" i="4"/>
  <c r="CD13" i="4"/>
  <c r="CC13" i="4"/>
  <c r="CB13" i="4"/>
  <c r="CA13" i="4"/>
  <c r="BZ13" i="4"/>
  <c r="BY13" i="4"/>
  <c r="BX13" i="4"/>
  <c r="BW13" i="4"/>
  <c r="BV13" i="4"/>
  <c r="BU13" i="4"/>
  <c r="BT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U13" i="4"/>
  <c r="AT13" i="4"/>
  <c r="AS13" i="4"/>
  <c r="AR13" i="4"/>
  <c r="AQ13" i="4"/>
  <c r="AP13" i="4"/>
  <c r="AO13" i="4"/>
  <c r="AN13" i="4"/>
  <c r="AJ13" i="4"/>
  <c r="CX12" i="4"/>
  <c r="CW12" i="4"/>
  <c r="CV12" i="4"/>
  <c r="CU12" i="4"/>
  <c r="CT12" i="4"/>
  <c r="CS12" i="4"/>
  <c r="CR12" i="4"/>
  <c r="CQ12" i="4"/>
  <c r="CP12" i="4"/>
  <c r="CO12" i="4"/>
  <c r="CN12" i="4"/>
  <c r="CM12" i="4"/>
  <c r="CL12" i="4"/>
  <c r="CK12" i="4"/>
  <c r="CJ12" i="4"/>
  <c r="CI12" i="4"/>
  <c r="CH12" i="4"/>
  <c r="CG12" i="4"/>
  <c r="CF12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L12" i="4"/>
  <c r="AJ12" i="4"/>
  <c r="CX11" i="4"/>
  <c r="CW11" i="4"/>
  <c r="CV11" i="4"/>
  <c r="CU11" i="4"/>
  <c r="CT11" i="4"/>
  <c r="CS11" i="4"/>
  <c r="CR11" i="4"/>
  <c r="CQ11" i="4"/>
  <c r="CP11" i="4"/>
  <c r="CO11" i="4"/>
  <c r="CN11" i="4"/>
  <c r="CM11" i="4"/>
  <c r="CL11" i="4"/>
  <c r="CK11" i="4"/>
  <c r="BF11" i="4" s="1"/>
  <c r="CJ11" i="4"/>
  <c r="BE11" i="4" s="1"/>
  <c r="CI11" i="4"/>
  <c r="BD11" i="4" s="1"/>
  <c r="CH11" i="4"/>
  <c r="BC11" i="4" s="1"/>
  <c r="CG11" i="4"/>
  <c r="BB11" i="4" s="1"/>
  <c r="CF11" i="4"/>
  <c r="BA11" i="4" s="1"/>
  <c r="CE11" i="4"/>
  <c r="AZ11" i="4" s="1"/>
  <c r="CD11" i="4"/>
  <c r="AY11" i="4" s="1"/>
  <c r="CC11" i="4"/>
  <c r="AX11" i="4" s="1"/>
  <c r="CB11" i="4"/>
  <c r="AW11" i="4" s="1"/>
  <c r="CA11" i="4"/>
  <c r="AV11" i="4" s="1"/>
  <c r="BZ11" i="4"/>
  <c r="AU11" i="4" s="1"/>
  <c r="BY11" i="4"/>
  <c r="AT11" i="4" s="1"/>
  <c r="BX11" i="4"/>
  <c r="AS11" i="4" s="1"/>
  <c r="BW11" i="4"/>
  <c r="AR11" i="4" s="1"/>
  <c r="BV11" i="4"/>
  <c r="BU11" i="4"/>
  <c r="AP11" i="4" s="1"/>
  <c r="BT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AN11" i="4"/>
  <c r="CX10" i="4"/>
  <c r="CW10" i="4"/>
  <c r="CV10" i="4"/>
  <c r="CU10" i="4"/>
  <c r="CT10" i="4"/>
  <c r="CS10" i="4"/>
  <c r="CR10" i="4"/>
  <c r="CQ10" i="4"/>
  <c r="CP10" i="4"/>
  <c r="CO10" i="4"/>
  <c r="CN10" i="4"/>
  <c r="CM10" i="4"/>
  <c r="CL10" i="4"/>
  <c r="CK10" i="4"/>
  <c r="CJ10" i="4"/>
  <c r="CI10" i="4"/>
  <c r="CH10" i="4"/>
  <c r="CG10" i="4"/>
  <c r="CF10" i="4"/>
  <c r="CE10" i="4"/>
  <c r="CD10" i="4"/>
  <c r="CC10" i="4"/>
  <c r="CB10" i="4"/>
  <c r="CA10" i="4"/>
  <c r="BZ10" i="4"/>
  <c r="BY10" i="4"/>
  <c r="BX10" i="4"/>
  <c r="BW10" i="4"/>
  <c r="BV10" i="4"/>
  <c r="BU10" i="4"/>
  <c r="BT10" i="4"/>
  <c r="BR10" i="4"/>
  <c r="BQ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U10" i="4"/>
  <c r="AT10" i="4"/>
  <c r="AS10" i="4"/>
  <c r="AR10" i="4"/>
  <c r="AQ10" i="4"/>
  <c r="AP10" i="4"/>
  <c r="AO10" i="4"/>
  <c r="AN10" i="4"/>
  <c r="AJ10" i="4"/>
  <c r="CX9" i="4"/>
  <c r="CW9" i="4"/>
  <c r="CV9" i="4"/>
  <c r="CU9" i="4"/>
  <c r="CT9" i="4"/>
  <c r="CS9" i="4"/>
  <c r="CR9" i="4"/>
  <c r="CQ9" i="4"/>
  <c r="CP9" i="4"/>
  <c r="CO9" i="4"/>
  <c r="CN9" i="4"/>
  <c r="CM9" i="4"/>
  <c r="CL9" i="4"/>
  <c r="CK9" i="4"/>
  <c r="CJ9" i="4"/>
  <c r="CI9" i="4"/>
  <c r="CH9" i="4"/>
  <c r="CG9" i="4"/>
  <c r="CF9" i="4"/>
  <c r="CE9" i="4"/>
  <c r="CD9" i="4"/>
  <c r="CC9" i="4"/>
  <c r="CB9" i="4"/>
  <c r="CA9" i="4"/>
  <c r="BZ9" i="4"/>
  <c r="BY9" i="4"/>
  <c r="BX9" i="4"/>
  <c r="BW9" i="4"/>
  <c r="BV9" i="4"/>
  <c r="BU9" i="4"/>
  <c r="BT9" i="4"/>
  <c r="BR9" i="4"/>
  <c r="BQ9" i="4"/>
  <c r="BP9" i="4"/>
  <c r="BO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AT9" i="4"/>
  <c r="AS9" i="4"/>
  <c r="AR9" i="4"/>
  <c r="AQ9" i="4"/>
  <c r="AP9" i="4"/>
  <c r="AO9" i="4"/>
  <c r="AN9" i="4"/>
  <c r="CX8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L8" i="4"/>
  <c r="AJ8" i="4"/>
  <c r="AF6" i="4"/>
  <c r="AE6" i="4"/>
  <c r="AE4" i="4" s="1"/>
  <c r="AD6" i="4"/>
  <c r="AD4" i="4" s="1"/>
  <c r="AC6" i="4"/>
  <c r="AB6" i="4"/>
  <c r="AA6" i="4"/>
  <c r="AA4" i="4" s="1"/>
  <c r="Z6" i="4"/>
  <c r="Y6" i="4"/>
  <c r="Y4" i="4" s="1"/>
  <c r="X6" i="4"/>
  <c r="X4" i="4" s="1"/>
  <c r="W6" i="4"/>
  <c r="W4" i="4" s="1"/>
  <c r="V6" i="4"/>
  <c r="V4" i="4" s="1"/>
  <c r="U6" i="4"/>
  <c r="U4" i="4" s="1"/>
  <c r="T6" i="4"/>
  <c r="T4" i="4" s="1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AE5" i="4"/>
  <c r="AD5" i="4"/>
  <c r="AA5" i="4"/>
  <c r="Y5" i="4"/>
  <c r="X5" i="4"/>
  <c r="W5" i="4"/>
  <c r="V5" i="4"/>
  <c r="U5" i="4"/>
  <c r="T5" i="4"/>
  <c r="F22" i="2"/>
  <c r="F21" i="2"/>
  <c r="F20" i="2"/>
  <c r="F19" i="2"/>
  <c r="F18" i="2"/>
  <c r="F17" i="2"/>
  <c r="F16" i="2"/>
  <c r="F15" i="2"/>
  <c r="F14" i="2"/>
  <c r="F13" i="2"/>
  <c r="F12" i="2"/>
  <c r="F11" i="2"/>
  <c r="AG11" i="4" s="1"/>
  <c r="AG30" i="3"/>
  <c r="A30" i="3"/>
  <c r="AG29" i="3"/>
  <c r="A29" i="3"/>
  <c r="AG28" i="3"/>
  <c r="A28" i="3"/>
  <c r="AG27" i="3"/>
  <c r="A27" i="3"/>
  <c r="AG26" i="3"/>
  <c r="A26" i="3"/>
  <c r="AG25" i="3"/>
  <c r="A25" i="3"/>
  <c r="CX22" i="3"/>
  <c r="CW22" i="3"/>
  <c r="CV22" i="3"/>
  <c r="CU22" i="3"/>
  <c r="CT22" i="3"/>
  <c r="CS22" i="3"/>
  <c r="CR22" i="3"/>
  <c r="CQ22" i="3"/>
  <c r="CP22" i="3"/>
  <c r="CO22" i="3"/>
  <c r="CN22" i="3"/>
  <c r="CM22" i="3"/>
  <c r="CL22" i="3"/>
  <c r="CK22" i="3"/>
  <c r="CJ22" i="3"/>
  <c r="CI22" i="3"/>
  <c r="CH22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L22" i="3"/>
  <c r="AK22" i="3"/>
  <c r="AJ22" i="3"/>
  <c r="AI22" i="3"/>
  <c r="AH22" i="3"/>
  <c r="AG22" i="3"/>
  <c r="CX21" i="3"/>
  <c r="CW21" i="3"/>
  <c r="CV21" i="3"/>
  <c r="CU21" i="3"/>
  <c r="CT21" i="3"/>
  <c r="CS21" i="3"/>
  <c r="CR21" i="3"/>
  <c r="CQ21" i="3"/>
  <c r="CP21" i="3"/>
  <c r="CO21" i="3"/>
  <c r="CN21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L21" i="3"/>
  <c r="AK21" i="3"/>
  <c r="AJ21" i="3"/>
  <c r="AI21" i="3"/>
  <c r="AH21" i="3"/>
  <c r="AG21" i="3"/>
  <c r="CX20" i="3"/>
  <c r="CW20" i="3"/>
  <c r="CV20" i="3"/>
  <c r="CU20" i="3"/>
  <c r="CT20" i="3"/>
  <c r="CS20" i="3"/>
  <c r="CR20" i="3"/>
  <c r="CQ20" i="3"/>
  <c r="CP20" i="3"/>
  <c r="CO20" i="3"/>
  <c r="CN20" i="3"/>
  <c r="CM20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L20" i="3"/>
  <c r="AK20" i="3"/>
  <c r="AJ20" i="3"/>
  <c r="AI20" i="3"/>
  <c r="AH20" i="3"/>
  <c r="AG20" i="3"/>
  <c r="CX19" i="3"/>
  <c r="CW19" i="3"/>
  <c r="BR19" i="3" s="1"/>
  <c r="CV19" i="3"/>
  <c r="BQ19" i="3" s="1"/>
  <c r="CU19" i="3"/>
  <c r="BP19" i="3" s="1"/>
  <c r="CT19" i="3"/>
  <c r="BO19" i="3" s="1"/>
  <c r="CS19" i="3"/>
  <c r="BN19" i="3" s="1"/>
  <c r="CR19" i="3"/>
  <c r="BM19" i="3" s="1"/>
  <c r="CQ19" i="3"/>
  <c r="CP19" i="3"/>
  <c r="BK19" i="3" s="1"/>
  <c r="CO19" i="3"/>
  <c r="BJ19" i="3" s="1"/>
  <c r="CN19" i="3"/>
  <c r="BI19" i="3" s="1"/>
  <c r="CM19" i="3"/>
  <c r="BH19" i="3" s="1"/>
  <c r="CL19" i="3"/>
  <c r="BG19" i="3" s="1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L19" i="3"/>
  <c r="AK19" i="3"/>
  <c r="AJ19" i="3"/>
  <c r="AI19" i="3"/>
  <c r="AH19" i="3"/>
  <c r="AG19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L18" i="3"/>
  <c r="AK18" i="3"/>
  <c r="AJ18" i="3"/>
  <c r="AI18" i="3"/>
  <c r="AH18" i="3"/>
  <c r="AG18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L17" i="3"/>
  <c r="AK17" i="3"/>
  <c r="AJ17" i="3"/>
  <c r="AI17" i="3"/>
  <c r="AH17" i="3"/>
  <c r="AG17" i="3"/>
  <c r="CX16" i="3"/>
  <c r="CW16" i="3"/>
  <c r="CV16" i="3"/>
  <c r="CU16" i="3"/>
  <c r="CT16" i="3"/>
  <c r="CS16" i="3"/>
  <c r="CR16" i="3"/>
  <c r="CQ16" i="3"/>
  <c r="CP16" i="3"/>
  <c r="CO16" i="3"/>
  <c r="CN16" i="3"/>
  <c r="CM16" i="3"/>
  <c r="CL16" i="3"/>
  <c r="CK16" i="3"/>
  <c r="CJ16" i="3"/>
  <c r="CI16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L16" i="3"/>
  <c r="AK16" i="3"/>
  <c r="AJ16" i="3"/>
  <c r="AI16" i="3"/>
  <c r="AH16" i="3"/>
  <c r="AG16" i="3"/>
  <c r="CX15" i="3"/>
  <c r="CW15" i="3"/>
  <c r="BR15" i="3" s="1"/>
  <c r="CV15" i="3"/>
  <c r="BQ15" i="3" s="1"/>
  <c r="CU15" i="3"/>
  <c r="BP15" i="3" s="1"/>
  <c r="CT15" i="3"/>
  <c r="BO15" i="3" s="1"/>
  <c r="CS15" i="3"/>
  <c r="BN15" i="3" s="1"/>
  <c r="CR15" i="3"/>
  <c r="CQ15" i="3"/>
  <c r="BL15" i="3" s="1"/>
  <c r="CP15" i="3"/>
  <c r="BK15" i="3" s="1"/>
  <c r="CO15" i="3"/>
  <c r="CN15" i="3"/>
  <c r="CM15" i="3"/>
  <c r="CL15" i="3"/>
  <c r="CK15" i="3"/>
  <c r="CJ15" i="3"/>
  <c r="CI15" i="3"/>
  <c r="CH15" i="3"/>
  <c r="CG15" i="3"/>
  <c r="CF15" i="3"/>
  <c r="CE15" i="3"/>
  <c r="CD15" i="3"/>
  <c r="CC15" i="3"/>
  <c r="CB15" i="3"/>
  <c r="CA15" i="3"/>
  <c r="BZ15" i="3"/>
  <c r="BY15" i="3"/>
  <c r="BX15" i="3"/>
  <c r="BW15" i="3"/>
  <c r="BV15" i="3"/>
  <c r="BU15" i="3"/>
  <c r="BT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L15" i="3"/>
  <c r="AK15" i="3"/>
  <c r="AJ15" i="3"/>
  <c r="AI15" i="3"/>
  <c r="AH15" i="3"/>
  <c r="AG15" i="3"/>
  <c r="CX14" i="3"/>
  <c r="CW14" i="3"/>
  <c r="CV14" i="3"/>
  <c r="CU14" i="3"/>
  <c r="CT14" i="3"/>
  <c r="CS14" i="3"/>
  <c r="CR14" i="3"/>
  <c r="CQ14" i="3"/>
  <c r="CP14" i="3"/>
  <c r="CO14" i="3"/>
  <c r="CN14" i="3"/>
  <c r="CM14" i="3"/>
  <c r="CL14" i="3"/>
  <c r="CK14" i="3"/>
  <c r="CJ14" i="3"/>
  <c r="CI14" i="3"/>
  <c r="CH14" i="3"/>
  <c r="CG14" i="3"/>
  <c r="CF14" i="3"/>
  <c r="CE14" i="3"/>
  <c r="CD14" i="3"/>
  <c r="CC14" i="3"/>
  <c r="CB14" i="3"/>
  <c r="CA14" i="3"/>
  <c r="BZ14" i="3"/>
  <c r="BY14" i="3"/>
  <c r="BX14" i="3"/>
  <c r="BW14" i="3"/>
  <c r="BV14" i="3"/>
  <c r="BU14" i="3"/>
  <c r="BT14" i="3"/>
  <c r="BR14" i="3"/>
  <c r="BQ14" i="3"/>
  <c r="BP14" i="3"/>
  <c r="BO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AR14" i="3"/>
  <c r="AQ14" i="3"/>
  <c r="AP14" i="3"/>
  <c r="AO14" i="3"/>
  <c r="AN14" i="3"/>
  <c r="AL14" i="3"/>
  <c r="AK14" i="3"/>
  <c r="AJ14" i="3"/>
  <c r="AI14" i="3"/>
  <c r="AH14" i="3"/>
  <c r="AG14" i="3"/>
  <c r="CX13" i="3"/>
  <c r="CW13" i="3"/>
  <c r="CV13" i="3"/>
  <c r="CU13" i="3"/>
  <c r="CT13" i="3"/>
  <c r="CS13" i="3"/>
  <c r="CR13" i="3"/>
  <c r="CQ13" i="3"/>
  <c r="CP13" i="3"/>
  <c r="CO13" i="3"/>
  <c r="CN13" i="3"/>
  <c r="CM13" i="3"/>
  <c r="CL13" i="3"/>
  <c r="CK13" i="3"/>
  <c r="CJ13" i="3"/>
  <c r="CI13" i="3"/>
  <c r="CH13" i="3"/>
  <c r="CG13" i="3"/>
  <c r="CF13" i="3"/>
  <c r="CE13" i="3"/>
  <c r="CD13" i="3"/>
  <c r="CC13" i="3"/>
  <c r="CB13" i="3"/>
  <c r="CA13" i="3"/>
  <c r="BZ13" i="3"/>
  <c r="BY13" i="3"/>
  <c r="BX13" i="3"/>
  <c r="BW13" i="3"/>
  <c r="BV13" i="3"/>
  <c r="BU13" i="3"/>
  <c r="BT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AS13" i="3"/>
  <c r="AR13" i="3"/>
  <c r="AQ13" i="3"/>
  <c r="AP13" i="3"/>
  <c r="AO13" i="3"/>
  <c r="AN13" i="3"/>
  <c r="AL13" i="3"/>
  <c r="AK13" i="3"/>
  <c r="AJ13" i="3"/>
  <c r="AI13" i="3"/>
  <c r="AH13" i="3"/>
  <c r="AG13" i="3"/>
  <c r="CX12" i="3"/>
  <c r="CW12" i="3"/>
  <c r="CV12" i="3"/>
  <c r="CU12" i="3"/>
  <c r="CT12" i="3"/>
  <c r="CS12" i="3"/>
  <c r="CR12" i="3"/>
  <c r="CQ12" i="3"/>
  <c r="CP12" i="3"/>
  <c r="CO12" i="3"/>
  <c r="CN12" i="3"/>
  <c r="CM12" i="3"/>
  <c r="CL12" i="3"/>
  <c r="CK12" i="3"/>
  <c r="CJ12" i="3"/>
  <c r="CI12" i="3"/>
  <c r="CH12" i="3"/>
  <c r="CG12" i="3"/>
  <c r="CF12" i="3"/>
  <c r="CE12" i="3"/>
  <c r="CD12" i="3"/>
  <c r="CC12" i="3"/>
  <c r="CB12" i="3"/>
  <c r="CA12" i="3"/>
  <c r="BZ12" i="3"/>
  <c r="BY12" i="3"/>
  <c r="BX12" i="3"/>
  <c r="BW12" i="3"/>
  <c r="BV12" i="3"/>
  <c r="BU12" i="3"/>
  <c r="BT12" i="3"/>
  <c r="BR12" i="3"/>
  <c r="BQ12" i="3"/>
  <c r="BP12" i="3"/>
  <c r="BO12" i="3"/>
  <c r="BN12" i="3"/>
  <c r="BM12" i="3"/>
  <c r="BL12" i="3"/>
  <c r="BK12" i="3"/>
  <c r="BJ12" i="3"/>
  <c r="BI12" i="3"/>
  <c r="BH12" i="3"/>
  <c r="BG12" i="3"/>
  <c r="BF12" i="3"/>
  <c r="BE12" i="3"/>
  <c r="BD12" i="3"/>
  <c r="BC12" i="3"/>
  <c r="BB12" i="3"/>
  <c r="BA12" i="3"/>
  <c r="AZ12" i="3"/>
  <c r="AY12" i="3"/>
  <c r="AX12" i="3"/>
  <c r="AW12" i="3"/>
  <c r="AV12" i="3"/>
  <c r="AU12" i="3"/>
  <c r="AT12" i="3"/>
  <c r="AS12" i="3"/>
  <c r="AR12" i="3"/>
  <c r="AQ12" i="3"/>
  <c r="AP12" i="3"/>
  <c r="AO12" i="3"/>
  <c r="AN12" i="3"/>
  <c r="AL12" i="3"/>
  <c r="AK12" i="3"/>
  <c r="AJ12" i="3"/>
  <c r="AI12" i="3"/>
  <c r="AH12" i="3"/>
  <c r="AG12" i="3"/>
  <c r="CX11" i="3"/>
  <c r="CW11" i="3"/>
  <c r="BR11" i="3" s="1"/>
  <c r="CV11" i="3"/>
  <c r="BQ11" i="3" s="1"/>
  <c r="CU11" i="3"/>
  <c r="BP11" i="3" s="1"/>
  <c r="CT11" i="3"/>
  <c r="BO11" i="3" s="1"/>
  <c r="CS11" i="3"/>
  <c r="BN11" i="3" s="1"/>
  <c r="CR11" i="3"/>
  <c r="CQ11" i="3"/>
  <c r="CP11" i="3"/>
  <c r="CO11" i="3"/>
  <c r="CN11" i="3"/>
  <c r="CM11" i="3"/>
  <c r="CL11" i="3"/>
  <c r="CK11" i="3"/>
  <c r="CJ11" i="3"/>
  <c r="CI11" i="3"/>
  <c r="CH11" i="3"/>
  <c r="CG11" i="3"/>
  <c r="CF11" i="3"/>
  <c r="CE11" i="3"/>
  <c r="CD11" i="3"/>
  <c r="CC11" i="3"/>
  <c r="CB11" i="3"/>
  <c r="CA11" i="3"/>
  <c r="BZ11" i="3"/>
  <c r="BY11" i="3"/>
  <c r="BX11" i="3"/>
  <c r="BW11" i="3"/>
  <c r="BV11" i="3"/>
  <c r="BU11" i="3"/>
  <c r="BT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AS11" i="3"/>
  <c r="AR11" i="3"/>
  <c r="AQ11" i="3"/>
  <c r="AP11" i="3"/>
  <c r="AO11" i="3"/>
  <c r="AN11" i="3"/>
  <c r="AL11" i="3"/>
  <c r="AK11" i="3"/>
  <c r="AJ11" i="3"/>
  <c r="AI11" i="3"/>
  <c r="AH11" i="3"/>
  <c r="AG11" i="3"/>
  <c r="CX10" i="3"/>
  <c r="CW10" i="3"/>
  <c r="CV10" i="3"/>
  <c r="CU10" i="3"/>
  <c r="CT10" i="3"/>
  <c r="CS10" i="3"/>
  <c r="CR10" i="3"/>
  <c r="CQ10" i="3"/>
  <c r="CP10" i="3"/>
  <c r="CO10" i="3"/>
  <c r="CN10" i="3"/>
  <c r="CM10" i="3"/>
  <c r="CL10" i="3"/>
  <c r="CK10" i="3"/>
  <c r="CJ10" i="3"/>
  <c r="CI10" i="3"/>
  <c r="CH10" i="3"/>
  <c r="CG10" i="3"/>
  <c r="CF10" i="3"/>
  <c r="CE10" i="3"/>
  <c r="CD10" i="3"/>
  <c r="CC10" i="3"/>
  <c r="CB10" i="3"/>
  <c r="CA10" i="3"/>
  <c r="BZ10" i="3"/>
  <c r="BY10" i="3"/>
  <c r="BX10" i="3"/>
  <c r="BW10" i="3"/>
  <c r="BV10" i="3"/>
  <c r="BU10" i="3"/>
  <c r="BT10" i="3"/>
  <c r="BR10" i="3"/>
  <c r="BQ10" i="3"/>
  <c r="BP10" i="3"/>
  <c r="BO10" i="3"/>
  <c r="BN10" i="3"/>
  <c r="BM10" i="3"/>
  <c r="BL10" i="3"/>
  <c r="BK10" i="3"/>
  <c r="BJ10" i="3"/>
  <c r="BI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AS10" i="3"/>
  <c r="AR10" i="3"/>
  <c r="AQ10" i="3"/>
  <c r="AP10" i="3"/>
  <c r="AO10" i="3"/>
  <c r="AN10" i="3"/>
  <c r="AL10" i="3"/>
  <c r="AK10" i="3"/>
  <c r="AJ10" i="3"/>
  <c r="AI10" i="3"/>
  <c r="AH10" i="3"/>
  <c r="AG10" i="3"/>
  <c r="CX9" i="3"/>
  <c r="CW9" i="3"/>
  <c r="CV9" i="3"/>
  <c r="CU9" i="3"/>
  <c r="CT9" i="3"/>
  <c r="CS9" i="3"/>
  <c r="CR9" i="3"/>
  <c r="CQ9" i="3"/>
  <c r="CP9" i="3"/>
  <c r="CO9" i="3"/>
  <c r="CN9" i="3"/>
  <c r="CM9" i="3"/>
  <c r="CL9" i="3"/>
  <c r="CK9" i="3"/>
  <c r="CJ9" i="3"/>
  <c r="CI9" i="3"/>
  <c r="CH9" i="3"/>
  <c r="CG9" i="3"/>
  <c r="CF9" i="3"/>
  <c r="CE9" i="3"/>
  <c r="CD9" i="3"/>
  <c r="CC9" i="3"/>
  <c r="CB9" i="3"/>
  <c r="CA9" i="3"/>
  <c r="BZ9" i="3"/>
  <c r="BY9" i="3"/>
  <c r="BX9" i="3"/>
  <c r="BW9" i="3"/>
  <c r="BV9" i="3"/>
  <c r="BU9" i="3"/>
  <c r="BT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AP9" i="3"/>
  <c r="AO9" i="3"/>
  <c r="AN9" i="3"/>
  <c r="AL9" i="3"/>
  <c r="AK9" i="3"/>
  <c r="AJ9" i="3"/>
  <c r="AI9" i="3"/>
  <c r="AH9" i="3"/>
  <c r="AG9" i="3"/>
  <c r="CX8" i="3"/>
  <c r="CW8" i="3"/>
  <c r="CV8" i="3"/>
  <c r="CU8" i="3"/>
  <c r="CT8" i="3"/>
  <c r="CS8" i="3"/>
  <c r="CR8" i="3"/>
  <c r="CQ8" i="3"/>
  <c r="CP8" i="3"/>
  <c r="CO8" i="3"/>
  <c r="CN8" i="3"/>
  <c r="CM8" i="3"/>
  <c r="CL8" i="3"/>
  <c r="CK8" i="3"/>
  <c r="CJ8" i="3"/>
  <c r="CI8" i="3"/>
  <c r="CH8" i="3"/>
  <c r="CG8" i="3"/>
  <c r="CF8" i="3"/>
  <c r="CE8" i="3"/>
  <c r="CD8" i="3"/>
  <c r="CC8" i="3"/>
  <c r="CB8" i="3"/>
  <c r="CA8" i="3"/>
  <c r="BZ8" i="3"/>
  <c r="BY8" i="3"/>
  <c r="BX8" i="3"/>
  <c r="BW8" i="3"/>
  <c r="BV8" i="3"/>
  <c r="BU8" i="3"/>
  <c r="BT8" i="3"/>
  <c r="BR8" i="3"/>
  <c r="BQ8" i="3"/>
  <c r="BP8" i="3"/>
  <c r="BO8" i="3"/>
  <c r="BN8" i="3"/>
  <c r="BM8" i="3"/>
  <c r="BL8" i="3"/>
  <c r="BK8" i="3"/>
  <c r="BJ8" i="3"/>
  <c r="BI8" i="3"/>
  <c r="BH8" i="3"/>
  <c r="BG8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AP8" i="3"/>
  <c r="AO8" i="3"/>
  <c r="AN8" i="3"/>
  <c r="AL8" i="3"/>
  <c r="AK8" i="3"/>
  <c r="AJ8" i="3"/>
  <c r="AI8" i="3"/>
  <c r="AH8" i="3"/>
  <c r="AG8" i="3"/>
  <c r="B3" i="3"/>
  <c r="B2" i="3"/>
  <c r="AQ11" i="4" l="1"/>
  <c r="AL10" i="4"/>
  <c r="BL19" i="3"/>
  <c r="BM15" i="3"/>
  <c r="BQ13" i="4"/>
  <c r="BR13" i="4"/>
  <c r="AF4" i="4"/>
  <c r="AF5" i="4"/>
  <c r="AC5" i="4"/>
  <c r="AC4" i="4"/>
  <c r="AB5" i="4"/>
  <c r="AB4" i="4"/>
  <c r="Z5" i="4"/>
  <c r="Z4" i="4"/>
  <c r="S4" i="4"/>
  <c r="S5" i="4"/>
  <c r="R4" i="4"/>
  <c r="R5" i="4"/>
  <c r="Q4" i="4"/>
  <c r="Q5" i="4"/>
  <c r="P4" i="4"/>
  <c r="P5" i="4"/>
  <c r="O4" i="4"/>
  <c r="O5" i="4"/>
  <c r="N4" i="4"/>
  <c r="N5" i="4"/>
  <c r="M4" i="4"/>
  <c r="M5" i="4"/>
  <c r="L4" i="4"/>
  <c r="L5" i="4"/>
  <c r="K4" i="4"/>
  <c r="K5" i="4"/>
  <c r="J4" i="4"/>
  <c r="J5" i="4"/>
  <c r="I4" i="4"/>
  <c r="I5" i="4"/>
  <c r="H4" i="4"/>
  <c r="H5" i="4"/>
  <c r="G4" i="4"/>
  <c r="G5" i="4"/>
  <c r="F4" i="4"/>
  <c r="F5" i="4"/>
  <c r="E4" i="4"/>
  <c r="E5" i="4"/>
  <c r="D4" i="4"/>
  <c r="D5" i="4"/>
  <c r="C4" i="4"/>
  <c r="C5" i="4"/>
  <c r="B4" i="4"/>
  <c r="B5" i="4"/>
  <c r="BM11" i="3"/>
  <c r="BL11" i="3"/>
  <c r="AO11" i="4"/>
  <c r="AL11" i="4" s="1"/>
  <c r="AJ11" i="4"/>
  <c r="BF19" i="3"/>
  <c r="BE19" i="3"/>
  <c r="BJ15" i="3"/>
  <c r="BI15" i="3"/>
  <c r="BQ20" i="4"/>
  <c r="BP20" i="4"/>
  <c r="AJ9" i="4"/>
  <c r="BN9" i="4"/>
  <c r="BM9" i="4"/>
  <c r="AL9" i="4" s="1"/>
  <c r="AF30" i="4"/>
  <c r="AF28" i="4"/>
  <c r="AF29" i="4"/>
  <c r="AF26" i="4"/>
  <c r="AF25" i="4"/>
  <c r="AF7" i="4"/>
  <c r="AF27" i="4"/>
  <c r="AE30" i="4"/>
  <c r="AE25" i="4"/>
  <c r="AE26" i="4"/>
  <c r="AE29" i="4"/>
  <c r="AE27" i="4"/>
  <c r="AE7" i="4"/>
  <c r="AE28" i="4"/>
  <c r="AD30" i="4"/>
  <c r="AD7" i="4"/>
  <c r="AD26" i="4"/>
  <c r="AD27" i="4"/>
  <c r="AD28" i="4"/>
  <c r="AD29" i="4"/>
  <c r="AD25" i="4"/>
  <c r="AC30" i="4"/>
  <c r="AC25" i="4"/>
  <c r="AC7" i="4"/>
  <c r="AC26" i="4"/>
  <c r="AC27" i="4"/>
  <c r="AC28" i="4"/>
  <c r="AC29" i="4"/>
  <c r="AB30" i="4"/>
  <c r="AB25" i="4"/>
  <c r="AB7" i="4"/>
  <c r="AB26" i="4"/>
  <c r="AB28" i="4"/>
  <c r="AB27" i="4"/>
  <c r="AB29" i="4"/>
  <c r="AA30" i="4"/>
  <c r="AA7" i="4"/>
  <c r="AA27" i="4"/>
  <c r="AA29" i="4"/>
  <c r="AA28" i="4"/>
  <c r="AA25" i="4"/>
  <c r="AA26" i="4"/>
  <c r="Z30" i="4"/>
  <c r="Z25" i="4"/>
  <c r="Z28" i="4"/>
  <c r="Z29" i="4"/>
  <c r="Z27" i="4"/>
  <c r="Z26" i="4"/>
  <c r="Z7" i="4"/>
  <c r="Y27" i="4"/>
  <c r="Y25" i="4"/>
  <c r="Y28" i="4"/>
  <c r="Y26" i="4"/>
  <c r="Y29" i="4"/>
  <c r="Y30" i="4"/>
  <c r="Y7" i="4"/>
  <c r="X25" i="4"/>
  <c r="X30" i="4"/>
  <c r="X28" i="4"/>
  <c r="X7" i="4"/>
  <c r="X29" i="4"/>
  <c r="X26" i="4"/>
  <c r="X27" i="4"/>
  <c r="W29" i="4"/>
  <c r="W30" i="4"/>
  <c r="W27" i="4"/>
  <c r="W28" i="4"/>
  <c r="W7" i="4"/>
  <c r="W25" i="4"/>
  <c r="W26" i="4"/>
  <c r="V29" i="4"/>
  <c r="V25" i="4"/>
  <c r="V30" i="4"/>
  <c r="V26" i="4"/>
  <c r="V7" i="4"/>
  <c r="V28" i="4"/>
  <c r="V27" i="4"/>
  <c r="U25" i="4"/>
  <c r="U29" i="4"/>
  <c r="U28" i="4"/>
  <c r="U30" i="4"/>
  <c r="U7" i="4"/>
  <c r="U27" i="4"/>
  <c r="U26" i="4"/>
  <c r="T30" i="4"/>
  <c r="T29" i="4"/>
  <c r="T7" i="4"/>
  <c r="T27" i="4"/>
  <c r="T26" i="4"/>
  <c r="T28" i="4"/>
  <c r="T25" i="4"/>
  <c r="S30" i="4"/>
  <c r="S25" i="4"/>
  <c r="S28" i="4"/>
  <c r="S29" i="4"/>
  <c r="S26" i="4"/>
  <c r="S7" i="4"/>
  <c r="S27" i="4"/>
  <c r="R30" i="4"/>
  <c r="R28" i="4"/>
  <c r="R29" i="4"/>
  <c r="R25" i="4"/>
  <c r="R26" i="4"/>
  <c r="R27" i="4"/>
  <c r="R7" i="4"/>
  <c r="Q30" i="4"/>
  <c r="Q25" i="4"/>
  <c r="Q26" i="4"/>
  <c r="Q28" i="4"/>
  <c r="Q7" i="4"/>
  <c r="Q27" i="4"/>
  <c r="Q29" i="4"/>
  <c r="P30" i="4"/>
  <c r="P28" i="4"/>
  <c r="P29" i="4"/>
  <c r="P27" i="4"/>
  <c r="P25" i="4"/>
  <c r="P26" i="4"/>
  <c r="P7" i="4"/>
  <c r="O30" i="4"/>
  <c r="O26" i="4"/>
  <c r="O29" i="4"/>
  <c r="O25" i="4"/>
  <c r="O28" i="4"/>
  <c r="O27" i="4"/>
  <c r="O7" i="4"/>
  <c r="N25" i="4"/>
  <c r="N26" i="4"/>
  <c r="N28" i="4"/>
  <c r="N27" i="4"/>
  <c r="N30" i="4"/>
  <c r="N29" i="4"/>
  <c r="N7" i="4"/>
  <c r="M28" i="4"/>
  <c r="M26" i="4"/>
  <c r="M29" i="4"/>
  <c r="M27" i="4"/>
  <c r="M25" i="4"/>
  <c r="M30" i="4"/>
  <c r="M7" i="4"/>
  <c r="L27" i="4"/>
  <c r="L25" i="4"/>
  <c r="L28" i="4"/>
  <c r="L30" i="4"/>
  <c r="L29" i="4"/>
  <c r="L26" i="4"/>
  <c r="L7" i="4"/>
  <c r="K30" i="4"/>
  <c r="K27" i="4"/>
  <c r="K25" i="4"/>
  <c r="K28" i="4"/>
  <c r="K29" i="4"/>
  <c r="K26" i="4"/>
  <c r="K7" i="4"/>
  <c r="J26" i="4"/>
  <c r="J25" i="4"/>
  <c r="J28" i="4"/>
  <c r="J30" i="4"/>
  <c r="J29" i="4"/>
  <c r="J27" i="4"/>
  <c r="J7" i="4"/>
  <c r="I25" i="4"/>
  <c r="I30" i="4"/>
  <c r="I26" i="4"/>
  <c r="I28" i="4"/>
  <c r="I29" i="4"/>
  <c r="I27" i="4"/>
  <c r="I7" i="4"/>
  <c r="H27" i="4"/>
  <c r="H7" i="4"/>
  <c r="H26" i="4"/>
  <c r="H28" i="4"/>
  <c r="H29" i="4"/>
  <c r="H25" i="4"/>
  <c r="H30" i="4"/>
  <c r="G29" i="4"/>
  <c r="G28" i="4"/>
  <c r="G30" i="4"/>
  <c r="G27" i="4"/>
  <c r="G25" i="4"/>
  <c r="G7" i="4"/>
  <c r="G26" i="4"/>
  <c r="F30" i="4"/>
  <c r="F26" i="4"/>
  <c r="F27" i="4"/>
  <c r="F25" i="4"/>
  <c r="F29" i="4"/>
  <c r="F28" i="4"/>
  <c r="F7" i="4"/>
  <c r="E26" i="4"/>
  <c r="E28" i="4"/>
  <c r="E25" i="4"/>
  <c r="E29" i="4"/>
  <c r="E27" i="4"/>
  <c r="E30" i="4"/>
  <c r="E7" i="4"/>
  <c r="D30" i="4"/>
  <c r="D25" i="4"/>
  <c r="D27" i="4"/>
  <c r="D28" i="4"/>
  <c r="D29" i="4"/>
  <c r="D26" i="4"/>
  <c r="D7" i="4"/>
  <c r="C30" i="4"/>
  <c r="C29" i="4"/>
  <c r="C26" i="4"/>
  <c r="C28" i="4"/>
  <c r="C27" i="4"/>
  <c r="C25" i="4"/>
  <c r="C7" i="4"/>
  <c r="B29" i="4"/>
  <c r="B30" i="4"/>
  <c r="B7" i="4"/>
  <c r="B25" i="4"/>
  <c r="B27" i="4"/>
  <c r="B28" i="4"/>
  <c r="B26" i="4"/>
  <c r="AK12" i="4"/>
  <c r="AK8" i="4"/>
  <c r="AK13" i="4"/>
  <c r="AK10" i="4"/>
  <c r="AK11" i="4"/>
  <c r="AK9" i="4"/>
  <c r="AH11" i="4"/>
  <c r="AI11" i="4" s="1"/>
  <c r="AH10" i="4"/>
  <c r="AH13" i="4"/>
  <c r="AG8" i="4"/>
  <c r="AG12" i="4"/>
  <c r="AG10" i="4"/>
  <c r="AG9" i="4"/>
  <c r="AG13" i="4"/>
  <c r="AI13" i="4" s="1"/>
  <c r="AD6" i="3"/>
  <c r="AA6" i="3"/>
  <c r="V6" i="3"/>
  <c r="P6" i="3"/>
  <c r="M6" i="3"/>
  <c r="D6" i="3"/>
  <c r="J6" i="3"/>
  <c r="AE6" i="3"/>
  <c r="AB6" i="3"/>
  <c r="Y6" i="3"/>
  <c r="W6" i="3"/>
  <c r="U6" i="3"/>
  <c r="S6" i="3"/>
  <c r="Q6" i="3"/>
  <c r="O6" i="3"/>
  <c r="K6" i="3"/>
  <c r="H6" i="3"/>
  <c r="G6" i="3"/>
  <c r="E6" i="3"/>
  <c r="C6" i="3"/>
  <c r="AF6" i="3"/>
  <c r="AC6" i="3"/>
  <c r="Z6" i="3"/>
  <c r="X6" i="3"/>
  <c r="T6" i="3"/>
  <c r="R6" i="3"/>
  <c r="N6" i="3"/>
  <c r="L6" i="3"/>
  <c r="I6" i="3"/>
  <c r="F6" i="3"/>
  <c r="B6" i="3"/>
  <c r="AL13" i="4" l="1"/>
  <c r="AH12" i="4"/>
  <c r="AI12" i="4" s="1"/>
  <c r="AH9" i="4"/>
  <c r="AI9" i="4" s="1"/>
  <c r="AH8" i="4"/>
  <c r="AI8" i="4" s="1"/>
  <c r="AI10" i="4"/>
  <c r="AD4" i="3"/>
  <c r="AD25" i="3"/>
  <c r="AD26" i="3"/>
  <c r="AD27" i="3"/>
  <c r="AD28" i="3"/>
  <c r="AD29" i="3"/>
  <c r="AD30" i="3"/>
  <c r="AD5" i="3"/>
  <c r="AD7" i="3"/>
  <c r="AA4" i="3"/>
  <c r="AA25" i="3"/>
  <c r="AA26" i="3"/>
  <c r="AA27" i="3"/>
  <c r="AA28" i="3"/>
  <c r="AA29" i="3"/>
  <c r="AA30" i="3"/>
  <c r="AA5" i="3"/>
  <c r="AA7" i="3"/>
  <c r="V25" i="3"/>
  <c r="V26" i="3"/>
  <c r="V27" i="3"/>
  <c r="V28" i="3"/>
  <c r="V29" i="3"/>
  <c r="V30" i="3"/>
  <c r="V4" i="3"/>
  <c r="V7" i="3"/>
  <c r="V5" i="3"/>
  <c r="P7" i="3"/>
  <c r="P5" i="3"/>
  <c r="P25" i="3"/>
  <c r="P26" i="3"/>
  <c r="P27" i="3"/>
  <c r="P28" i="3"/>
  <c r="P29" i="3"/>
  <c r="P30" i="3"/>
  <c r="P4" i="3"/>
  <c r="M4" i="3"/>
  <c r="M5" i="3"/>
  <c r="M25" i="3"/>
  <c r="M26" i="3"/>
  <c r="M27" i="3"/>
  <c r="M28" i="3"/>
  <c r="M29" i="3"/>
  <c r="M30" i="3"/>
  <c r="M7" i="3"/>
  <c r="D5" i="3"/>
  <c r="D25" i="3"/>
  <c r="D26" i="3"/>
  <c r="D27" i="3"/>
  <c r="D28" i="3"/>
  <c r="D29" i="3"/>
  <c r="D30" i="3"/>
  <c r="D4" i="3"/>
  <c r="D7" i="3"/>
  <c r="J5" i="3"/>
  <c r="J25" i="3"/>
  <c r="J26" i="3"/>
  <c r="J27" i="3"/>
  <c r="J28" i="3"/>
  <c r="J29" i="3"/>
  <c r="J30" i="3"/>
  <c r="J4" i="3"/>
  <c r="J7" i="3"/>
  <c r="AE7" i="3"/>
  <c r="AE5" i="3"/>
  <c r="AE25" i="3"/>
  <c r="AE26" i="3"/>
  <c r="AE27" i="3"/>
  <c r="AE28" i="3"/>
  <c r="AE29" i="3"/>
  <c r="AE30" i="3"/>
  <c r="AE4" i="3"/>
  <c r="AB7" i="3"/>
  <c r="AB5" i="3"/>
  <c r="AB25" i="3"/>
  <c r="AB26" i="3"/>
  <c r="AB27" i="3"/>
  <c r="AB28" i="3"/>
  <c r="AB29" i="3"/>
  <c r="AB30" i="3"/>
  <c r="AB4" i="3"/>
  <c r="Y7" i="3"/>
  <c r="Y4" i="3"/>
  <c r="Y25" i="3"/>
  <c r="Y26" i="3"/>
  <c r="Y27" i="3"/>
  <c r="Y28" i="3"/>
  <c r="Y29" i="3"/>
  <c r="Y30" i="3"/>
  <c r="Y5" i="3"/>
  <c r="W4" i="3"/>
  <c r="W7" i="3"/>
  <c r="W25" i="3"/>
  <c r="W26" i="3"/>
  <c r="W27" i="3"/>
  <c r="W28" i="3"/>
  <c r="W29" i="3"/>
  <c r="W30" i="3"/>
  <c r="W5" i="3"/>
  <c r="U7" i="3"/>
  <c r="U4" i="3"/>
  <c r="U25" i="3"/>
  <c r="U26" i="3"/>
  <c r="U27" i="3"/>
  <c r="U28" i="3"/>
  <c r="U29" i="3"/>
  <c r="U30" i="3"/>
  <c r="U5" i="3"/>
  <c r="S7" i="3"/>
  <c r="S25" i="3"/>
  <c r="S26" i="3"/>
  <c r="S27" i="3"/>
  <c r="S28" i="3"/>
  <c r="S29" i="3"/>
  <c r="S30" i="3"/>
  <c r="S4" i="3"/>
  <c r="S5" i="3"/>
  <c r="Q7" i="3"/>
  <c r="Q25" i="3"/>
  <c r="Q26" i="3"/>
  <c r="Q27" i="3"/>
  <c r="Q28" i="3"/>
  <c r="Q29" i="3"/>
  <c r="Q30" i="3"/>
  <c r="Q4" i="3"/>
  <c r="Q5" i="3"/>
  <c r="O4" i="3"/>
  <c r="O5" i="3"/>
  <c r="O7" i="3"/>
  <c r="O25" i="3"/>
  <c r="O26" i="3"/>
  <c r="O27" i="3"/>
  <c r="O28" i="3"/>
  <c r="O29" i="3"/>
  <c r="O30" i="3"/>
  <c r="K4" i="3"/>
  <c r="K7" i="3"/>
  <c r="K25" i="3"/>
  <c r="K26" i="3"/>
  <c r="K27" i="3"/>
  <c r="K28" i="3"/>
  <c r="K29" i="3"/>
  <c r="K30" i="3"/>
  <c r="K5" i="3"/>
  <c r="H7" i="3"/>
  <c r="H4" i="3"/>
  <c r="H25" i="3"/>
  <c r="H26" i="3"/>
  <c r="H27" i="3"/>
  <c r="H28" i="3"/>
  <c r="H29" i="3"/>
  <c r="H30" i="3"/>
  <c r="H5" i="3"/>
  <c r="G7" i="3"/>
  <c r="G5" i="3"/>
  <c r="G25" i="3"/>
  <c r="G26" i="3"/>
  <c r="G27" i="3"/>
  <c r="G28" i="3"/>
  <c r="G29" i="3"/>
  <c r="G30" i="3"/>
  <c r="G4" i="3"/>
  <c r="E4" i="3"/>
  <c r="E5" i="3"/>
  <c r="E7" i="3"/>
  <c r="E25" i="3"/>
  <c r="E26" i="3"/>
  <c r="E27" i="3"/>
  <c r="E28" i="3"/>
  <c r="E29" i="3"/>
  <c r="E30" i="3"/>
  <c r="C7" i="3"/>
  <c r="C4" i="3"/>
  <c r="C25" i="3"/>
  <c r="C26" i="3"/>
  <c r="C27" i="3"/>
  <c r="C28" i="3"/>
  <c r="C29" i="3"/>
  <c r="C30" i="3"/>
  <c r="C5" i="3"/>
  <c r="AF25" i="3"/>
  <c r="AF26" i="3"/>
  <c r="AF27" i="3"/>
  <c r="AF28" i="3"/>
  <c r="AF29" i="3"/>
  <c r="AF30" i="3"/>
  <c r="AF4" i="3"/>
  <c r="AF7" i="3"/>
  <c r="AF5" i="3"/>
  <c r="AC25" i="3"/>
  <c r="AC26" i="3"/>
  <c r="AC27" i="3"/>
  <c r="AC28" i="3"/>
  <c r="AC29" i="3"/>
  <c r="AC30" i="3"/>
  <c r="AC7" i="3"/>
  <c r="AC4" i="3"/>
  <c r="AC5" i="3"/>
  <c r="Z25" i="3"/>
  <c r="Z26" i="3"/>
  <c r="Z27" i="3"/>
  <c r="Z28" i="3"/>
  <c r="Z29" i="3"/>
  <c r="Z30" i="3"/>
  <c r="Z4" i="3"/>
  <c r="Z5" i="3"/>
  <c r="Z7" i="3"/>
  <c r="X25" i="3"/>
  <c r="X26" i="3"/>
  <c r="X27" i="3"/>
  <c r="X28" i="3"/>
  <c r="X29" i="3"/>
  <c r="X30" i="3"/>
  <c r="X7" i="3"/>
  <c r="X4" i="3"/>
  <c r="X5" i="3"/>
  <c r="T25" i="3"/>
  <c r="T26" i="3"/>
  <c r="T27" i="3"/>
  <c r="T28" i="3"/>
  <c r="T29" i="3"/>
  <c r="T30" i="3"/>
  <c r="T7" i="3"/>
  <c r="T4" i="3"/>
  <c r="T5" i="3"/>
  <c r="R25" i="3"/>
  <c r="R26" i="3"/>
  <c r="R27" i="3"/>
  <c r="R28" i="3"/>
  <c r="R29" i="3"/>
  <c r="R30" i="3"/>
  <c r="R7" i="3"/>
  <c r="R4" i="3"/>
  <c r="R5" i="3"/>
  <c r="N25" i="3"/>
  <c r="N26" i="3"/>
  <c r="N27" i="3"/>
  <c r="N28" i="3"/>
  <c r="N29" i="3"/>
  <c r="N30" i="3"/>
  <c r="N4" i="3"/>
  <c r="N5" i="3"/>
  <c r="N7" i="3"/>
  <c r="L25" i="3"/>
  <c r="L26" i="3"/>
  <c r="L27" i="3"/>
  <c r="L28" i="3"/>
  <c r="L29" i="3"/>
  <c r="L30" i="3"/>
  <c r="L4" i="3"/>
  <c r="L5" i="3"/>
  <c r="L7" i="3"/>
  <c r="I25" i="3"/>
  <c r="I26" i="3"/>
  <c r="I27" i="3"/>
  <c r="I28" i="3"/>
  <c r="I29" i="3"/>
  <c r="I30" i="3"/>
  <c r="I5" i="3"/>
  <c r="I7" i="3"/>
  <c r="I4" i="3"/>
  <c r="F25" i="3"/>
  <c r="F26" i="3"/>
  <c r="F27" i="3"/>
  <c r="F28" i="3"/>
  <c r="F29" i="3"/>
  <c r="F30" i="3"/>
  <c r="F4" i="3"/>
  <c r="F7" i="3"/>
  <c r="F5" i="3"/>
  <c r="B25" i="3"/>
  <c r="B26" i="3"/>
  <c r="B27" i="3"/>
  <c r="B28" i="3"/>
  <c r="B29" i="3"/>
  <c r="B30" i="3"/>
  <c r="B4" i="3"/>
  <c r="B7" i="3"/>
  <c r="B5" i="3"/>
</calcChain>
</file>

<file path=xl/sharedStrings.xml><?xml version="1.0" encoding="utf-8"?>
<sst xmlns="http://schemas.openxmlformats.org/spreadsheetml/2006/main" count="275" uniqueCount="71">
  <si>
    <t>Mesačný rozpis zmien</t>
  </si>
  <si>
    <t>Rok</t>
  </si>
  <si>
    <t>Mesiac</t>
  </si>
  <si>
    <t>Zamestnanec</t>
  </si>
  <si>
    <t>Hodiny</t>
  </si>
  <si>
    <t>Fond</t>
  </si>
  <si>
    <t>Rozdiel</t>
  </si>
  <si>
    <t>Zmeny</t>
  </si>
  <si>
    <t>Víkendy a sviatky</t>
  </si>
  <si>
    <t>Krátky odpočinok</t>
  </si>
  <si>
    <t>Obsadenosť zmien (počet ľudí / minimum)</t>
  </si>
  <si>
    <t>Mesačný rozpis zmien – Fresh QR</t>
  </si>
  <si>
    <t>Ako používať šablónu</t>
  </si>
  <si>
    <t>1. Na hárku „Nastavenia“ zadajte rok, mesiac, úväzok a minimálny odpočinok. V tabuľke zmien upravte časy, farby sa priradia podľa poradia.</t>
  </si>
  <si>
    <t>2. Na hárku „Rozpis zmien“ napíšte mená a do buniek dní vyberte kód zmeny zo zoznamu (R, P, N…), prípadne V, D alebo PN.</t>
  </si>
  <si>
    <t>3. Vpravo sa spočítajú hodiny, fond, rozdiel, počet zmien, práca cez víkendy a sviatky a počet zmien s krátkym odpočinkom.</t>
  </si>
  <si>
    <t>4. Bunka sa zafarbí na červeno, ak medzi koncom predchádzajúcej a začiatkom tejto zmeny je menej hodín, ako je nastavený odpočinok (napr. P a hneď ráno R).</t>
  </si>
  <si>
    <t>5. Dole vidíte obsadenosť: koľko ľudí je na ktorej zmene. Ak je ich menej, ako je minimum z nastavení, číslo zčervená.</t>
  </si>
  <si>
    <t>6. Hárok „Ukážka“ je vyplnený rozpis reštaurácie za september 2026 aj s úmyselnými chybami.</t>
  </si>
  <si>
    <t>Čo hovorí zákon</t>
  </si>
  <si>
    <t>Rozvrhnutie pracovného času musí zamestnávateľ oznámiť aspoň týždeň vopred (§ 90 ods. 9 Zákonníka práce). Zamestnanec má mať nepretržitý denný odpočinok aspoň 12 hodín v priebehu 24 hodín (§ 92). Šablóna nie je právne poradenstvo.</t>
  </si>
  <si>
    <t>Kde Excel nestačí</t>
  </si>
  <si>
    <t>Rozpis v Exceli nevidí, kto naozaj prišiel. Vo Fresh QR zamestnanci vidia svoje zmeny v mobile a rozpis porovnáte so skutočnou dochádzkou: https://freshqr.online/sk/planovanie-zmien-v-exceli</t>
  </si>
  <si>
    <t>Nastavenia rozpisu</t>
  </si>
  <si>
    <t>Firma / prevádzka</t>
  </si>
  <si>
    <t>Mesiac (1–12)</t>
  </si>
  <si>
    <t>Úväzok (hodín za deň)</t>
  </si>
  <si>
    <t>Minimálny odpočinok medzi zmenami (h) – § 92 ZP: 12</t>
  </si>
  <si>
    <t>Zmeny a absencie (kód zadávate do rozpisu)</t>
  </si>
  <si>
    <t>Kód</t>
  </si>
  <si>
    <t>Názov</t>
  </si>
  <si>
    <t>Začiatok</t>
  </si>
  <si>
    <t>Koniec</t>
  </si>
  <si>
    <t>Prestávka (min)</t>
  </si>
  <si>
    <t>Min. ľudí na zmene</t>
  </si>
  <si>
    <t>Hodiny pri absencii</t>
  </si>
  <si>
    <t>R</t>
  </si>
  <si>
    <t>Ranná</t>
  </si>
  <si>
    <t>P</t>
  </si>
  <si>
    <t>Poobedná</t>
  </si>
  <si>
    <t>N</t>
  </si>
  <si>
    <t>Nočná</t>
  </si>
  <si>
    <t>S</t>
  </si>
  <si>
    <t>Stredná</t>
  </si>
  <si>
    <t>V</t>
  </si>
  <si>
    <t>Voľno</t>
  </si>
  <si>
    <t>D</t>
  </si>
  <si>
    <t>Dovolenka</t>
  </si>
  <si>
    <t>PN</t>
  </si>
  <si>
    <t>Práceneschopnosť</t>
  </si>
  <si>
    <t>Dni pracovného pokoja (sviatky) – stav k 10/2026, overte na slov-lex.sk</t>
  </si>
  <si>
    <t>17. 11. a 1. 9. už nie sú dňami pracovného pokoja; 8. 5. a 15. 9. nie sú voľné iba v roku 2026 (zákon 261/2025 Z. z.).</t>
  </si>
  <si>
    <t>Deň vzniku SR</t>
  </si>
  <si>
    <t>Zjavenie Pána</t>
  </si>
  <si>
    <t>Veľký piatok</t>
  </si>
  <si>
    <t>Veľkonočný pondelok</t>
  </si>
  <si>
    <t>Sviatok práce</t>
  </si>
  <si>
    <t>Sv. Cyril a Metod</t>
  </si>
  <si>
    <t>Výročie SNP</t>
  </si>
  <si>
    <t>Sviatok všetkých svätých</t>
  </si>
  <si>
    <t>Štedrý deň</t>
  </si>
  <si>
    <t>1. sviatok vianočný</t>
  </si>
  <si>
    <t>2. sviatok vianočný</t>
  </si>
  <si>
    <t>Deň víťazstva nad fašizmom</t>
  </si>
  <si>
    <t>Sedembolestná Panna Mária</t>
  </si>
  <si>
    <t>Jana</t>
  </si>
  <si>
    <t>Peter</t>
  </si>
  <si>
    <t>Lucia</t>
  </si>
  <si>
    <t>Marek</t>
  </si>
  <si>
    <t>Eva</t>
  </si>
  <si>
    <t>Tomáš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</si>
</sst>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;\-0.00;&quot;-&quot;"/>
    <numFmt numFmtId="165" formatCode="d\.m\.yyyy"/>
    <numFmt numFmtId="166" formatCode="d"/>
    <numFmt numFmtId="167" formatCode="0.0;\-0.0;&quot;-&quot;"/>
    <numFmt numFmtId="168" formatCode="0;\-0;&quot;-&quot;"/>
  </numFmts>
  <fonts count="15" x14ac:knownFonts="1">
    <font>
      <sz val="11"/>
      <color theme="1"/>
      <name val="Calibri"/>
      <family val="2"/>
      <scheme val="minor"/>
    </font>
    <font>
      <b/>
      <sz val="16"/>
      <color rgb="FF0F5C6E"/>
      <name val="Arial"/>
    </font>
    <font>
      <b/>
      <sz val="12"/>
      <color rgb="FF0C171E"/>
      <name val="Arial"/>
    </font>
    <font>
      <sz val="10"/>
      <color rgb="FF0C171E"/>
      <name val="Arial"/>
    </font>
    <font>
      <b/>
      <sz val="14"/>
      <color rgb="FF0F5C6E"/>
      <name val="Arial"/>
    </font>
    <font>
      <b/>
      <sz val="10"/>
      <color rgb="FF0C171E"/>
      <name val="Arial"/>
    </font>
    <font>
      <sz val="10"/>
      <color rgb="FF0000FF"/>
      <name val="Arial"/>
    </font>
    <font>
      <b/>
      <sz val="11"/>
      <color rgb="FF0F5C6E"/>
      <name val="Arial"/>
    </font>
    <font>
      <b/>
      <sz val="10"/>
      <color rgb="FFFFFFFF"/>
      <name val="Arial"/>
    </font>
    <font>
      <b/>
      <sz val="10"/>
      <color rgb="FF0000FF"/>
      <name val="Arial"/>
    </font>
    <font>
      <i/>
      <sz val="9"/>
      <color rgb="FF555555"/>
      <name val="Arial"/>
    </font>
    <font>
      <b/>
      <sz val="9"/>
      <color rgb="FFFFFFFF"/>
      <name val="Arial"/>
    </font>
    <font>
      <b/>
      <sz val="9"/>
      <color rgb="FF0C171E"/>
      <name val="Arial"/>
    </font>
    <font>
      <sz val="9"/>
      <color rgb="FF0C171E"/>
      <name val="Arial"/>
    </font>
    <font>
      <sz val="9"/>
      <color rgb="FF555555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C171E"/>
      </patternFill>
    </fill>
    <fill>
      <patternFill patternType="solid">
        <fgColor rgb="FFDBEAFE"/>
      </patternFill>
    </fill>
    <fill>
      <patternFill patternType="solid">
        <fgColor rgb="FFFDE68A"/>
      </patternFill>
    </fill>
    <fill>
      <patternFill patternType="solid">
        <fgColor rgb="FFC7D2FE"/>
      </patternFill>
    </fill>
    <fill>
      <patternFill patternType="solid">
        <fgColor rgb="FFBBF7D0"/>
      </patternFill>
    </fill>
    <fill>
      <patternFill patternType="solid">
        <fgColor rgb="FFFBCFE8"/>
      </patternFill>
    </fill>
    <fill>
      <patternFill patternType="solid">
        <fgColor rgb="FFFED7AA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/>
    </xf>
    <xf numFmtId="0" fontId="7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/>
    <xf numFmtId="0" fontId="6" fillId="2" borderId="1" xfId="0" applyFont="1" applyFill="1" applyBorder="1"/>
    <xf numFmtId="20" fontId="6" fillId="2" borderId="1" xfId="0" applyNumberFormat="1" applyFont="1" applyFill="1" applyBorder="1"/>
    <xf numFmtId="164" fontId="3" fillId="0" borderId="1" xfId="0" applyNumberFormat="1" applyFont="1" applyBorder="1"/>
    <xf numFmtId="0" fontId="9" fillId="5" borderId="1" xfId="0" applyFont="1" applyFill="1" applyBorder="1"/>
    <xf numFmtId="0" fontId="9" fillId="6" borderId="1" xfId="0" applyFont="1" applyFill="1" applyBorder="1"/>
    <xf numFmtId="0" fontId="9" fillId="7" borderId="1" xfId="0" applyFont="1" applyFill="1" applyBorder="1"/>
    <xf numFmtId="0" fontId="9" fillId="8" borderId="1" xfId="0" applyFont="1" applyFill="1" applyBorder="1"/>
    <xf numFmtId="0" fontId="9" fillId="9" borderId="1" xfId="0" applyFont="1" applyFill="1" applyBorder="1"/>
    <xf numFmtId="0" fontId="9" fillId="2" borderId="1" xfId="0" applyFont="1" applyFill="1" applyBorder="1"/>
    <xf numFmtId="0" fontId="10" fillId="0" borderId="0" xfId="0" applyFont="1"/>
    <xf numFmtId="165" fontId="6" fillId="2" borderId="1" xfId="0" applyNumberFormat="1" applyFont="1" applyFill="1" applyBorder="1"/>
    <xf numFmtId="0" fontId="8" fillId="3" borderId="1" xfId="0" applyFont="1" applyFill="1" applyBorder="1"/>
    <xf numFmtId="166" fontId="11" fillId="3" borderId="1" xfId="0" applyNumberFormat="1" applyFont="1" applyFill="1" applyBorder="1" applyAlignment="1">
      <alignment horizontal="center"/>
    </xf>
    <xf numFmtId="0" fontId="0" fillId="3" borderId="0" xfId="0" applyFill="1"/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0" xfId="0" applyFont="1"/>
    <xf numFmtId="0" fontId="3" fillId="2" borderId="1" xfId="0" applyFont="1" applyFill="1" applyBorder="1" applyAlignment="1">
      <alignment horizontal="left"/>
    </xf>
    <xf numFmtId="0" fontId="0" fillId="0" borderId="0" xfId="0"/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color rgb="FF991B1B"/>
      </font>
      <fill>
        <patternFill>
          <bgColor rgb="FFFCA5A5"/>
        </patternFill>
      </fill>
    </dxf>
    <dxf>
      <font>
        <b/>
        <color rgb="FF991B1B"/>
      </font>
      <fill>
        <patternFill>
          <bgColor rgb="FFFCA5A5"/>
        </patternFill>
      </fill>
    </dxf>
    <dxf>
      <fill>
        <patternFill>
          <bgColor rgb="FFEEEEEE"/>
        </patternFill>
      </fill>
    </dxf>
    <dxf>
      <fill>
        <patternFill>
          <bgColor rgb="FFFED7AA"/>
        </patternFill>
      </fill>
    </dxf>
    <dxf>
      <fill>
        <patternFill>
          <bgColor rgb="FFFBCFE8"/>
        </patternFill>
      </fill>
    </dxf>
    <dxf>
      <fill>
        <patternFill>
          <bgColor rgb="FFBBF7D0"/>
        </patternFill>
      </fill>
    </dxf>
    <dxf>
      <fill>
        <patternFill>
          <bgColor rgb="FFC7D2FE"/>
        </patternFill>
      </fill>
    </dxf>
    <dxf>
      <fill>
        <patternFill>
          <bgColor rgb="FFFDE68A"/>
        </patternFill>
      </fill>
    </dxf>
    <dxf>
      <fill>
        <patternFill>
          <bgColor rgb="FFDBEAFE"/>
        </patternFill>
      </fill>
    </dxf>
    <dxf>
      <fill>
        <patternFill>
          <bgColor rgb="FF475569"/>
        </patternFill>
      </fill>
    </dxf>
    <dxf>
      <font>
        <b/>
        <color rgb="FF991B1B"/>
      </font>
      <fill>
        <patternFill>
          <bgColor rgb="FFFCA5A5"/>
        </patternFill>
      </fill>
    </dxf>
    <dxf>
      <font>
        <b/>
        <color rgb="FF991B1B"/>
      </font>
      <fill>
        <patternFill>
          <bgColor rgb="FFFCA5A5"/>
        </patternFill>
      </fill>
    </dxf>
    <dxf>
      <fill>
        <patternFill>
          <bgColor rgb="FFEEEEEE"/>
        </patternFill>
      </fill>
    </dxf>
    <dxf>
      <fill>
        <patternFill>
          <bgColor rgb="FFFED7AA"/>
        </patternFill>
      </fill>
    </dxf>
    <dxf>
      <fill>
        <patternFill>
          <bgColor rgb="FFFBCFE8"/>
        </patternFill>
      </fill>
    </dxf>
    <dxf>
      <fill>
        <patternFill>
          <bgColor rgb="FFBBF7D0"/>
        </patternFill>
      </fill>
    </dxf>
    <dxf>
      <fill>
        <patternFill>
          <bgColor rgb="FFC7D2FE"/>
        </patternFill>
      </fill>
    </dxf>
    <dxf>
      <fill>
        <patternFill>
          <bgColor rgb="FFFDE68A"/>
        </patternFill>
      </fill>
    </dxf>
    <dxf>
      <fill>
        <patternFill>
          <bgColor rgb="FFDBEAFE"/>
        </patternFill>
      </fill>
    </dxf>
    <dxf>
      <fill>
        <patternFill>
          <bgColor rgb="FF47556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showGridLines="0" workbookViewId="0"/>
  </sheetViews>
  <sheetFormatPr defaultRowHeight="15" x14ac:dyDescent="0.25"/>
  <cols>
    <col min="1" max="1" width="120" customWidth="1"/>
  </cols>
  <sheetData>
    <row r="1" spans="1:1" ht="20.25" x14ac:dyDescent="0.3">
      <c r="A1" s="1" t="s">
        <v>11</v>
      </c>
    </row>
    <row r="3" spans="1:1" ht="15.75" x14ac:dyDescent="0.25">
      <c r="A3" s="2" t="s">
        <v>12</v>
      </c>
    </row>
    <row r="4" spans="1:1" ht="25.5" x14ac:dyDescent="0.25">
      <c r="A4" s="3" t="s">
        <v>13</v>
      </c>
    </row>
    <row r="5" spans="1:1" x14ac:dyDescent="0.25">
      <c r="A5" s="3" t="s">
        <v>14</v>
      </c>
    </row>
    <row r="6" spans="1:1" x14ac:dyDescent="0.25">
      <c r="A6" s="3" t="s">
        <v>15</v>
      </c>
    </row>
    <row r="7" spans="1:1" ht="25.5" x14ac:dyDescent="0.25">
      <c r="A7" s="3" t="s">
        <v>16</v>
      </c>
    </row>
    <row r="8" spans="1:1" x14ac:dyDescent="0.25">
      <c r="A8" s="3" t="s">
        <v>17</v>
      </c>
    </row>
    <row r="9" spans="1:1" x14ac:dyDescent="0.25">
      <c r="A9" s="3" t="s">
        <v>18</v>
      </c>
    </row>
    <row r="10" spans="1:1" x14ac:dyDescent="0.25">
      <c r="A10" s="3"/>
    </row>
    <row r="11" spans="1:1" ht="15.75" x14ac:dyDescent="0.25">
      <c r="A11" s="2" t="s">
        <v>19</v>
      </c>
    </row>
    <row r="12" spans="1:1" ht="25.5" x14ac:dyDescent="0.25">
      <c r="A12" s="3" t="s">
        <v>20</v>
      </c>
    </row>
    <row r="13" spans="1:1" x14ac:dyDescent="0.25">
      <c r="A13" s="3"/>
    </row>
    <row r="14" spans="1:1" ht="15.75" x14ac:dyDescent="0.25">
      <c r="A14" s="2" t="s">
        <v>21</v>
      </c>
    </row>
    <row r="15" spans="1:1" ht="25.5" x14ac:dyDescent="0.25">
      <c r="A15" s="3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"/>
  <sheetViews>
    <sheetView showGridLines="0" workbookViewId="0"/>
  </sheetViews>
  <sheetFormatPr defaultRowHeight="15" x14ac:dyDescent="0.25"/>
  <cols>
    <col min="1" max="1" width="56" customWidth="1"/>
    <col min="2" max="2" width="22" customWidth="1"/>
    <col min="3" max="4" width="11" customWidth="1"/>
    <col min="5" max="5" width="15" customWidth="1"/>
    <col min="6" max="6" width="10" customWidth="1"/>
    <col min="7" max="8" width="18" customWidth="1"/>
  </cols>
  <sheetData>
    <row r="1" spans="1:8" ht="18" x14ac:dyDescent="0.25">
      <c r="A1" s="4" t="s">
        <v>23</v>
      </c>
    </row>
    <row r="3" spans="1:8" x14ac:dyDescent="0.25">
      <c r="A3" s="5" t="s">
        <v>24</v>
      </c>
      <c r="B3" s="6"/>
    </row>
    <row r="4" spans="1:8" x14ac:dyDescent="0.25">
      <c r="A4" s="5" t="s">
        <v>1</v>
      </c>
      <c r="B4" s="6">
        <v>2026</v>
      </c>
    </row>
    <row r="5" spans="1:8" x14ac:dyDescent="0.25">
      <c r="A5" s="5" t="s">
        <v>25</v>
      </c>
      <c r="B5" s="6">
        <v>11</v>
      </c>
    </row>
    <row r="6" spans="1:8" x14ac:dyDescent="0.25">
      <c r="A6" s="5" t="s">
        <v>26</v>
      </c>
      <c r="B6" s="6">
        <v>8</v>
      </c>
    </row>
    <row r="7" spans="1:8" x14ac:dyDescent="0.25">
      <c r="A7" s="5" t="s">
        <v>27</v>
      </c>
      <c r="B7" s="6">
        <v>12</v>
      </c>
    </row>
    <row r="9" spans="1:8" x14ac:dyDescent="0.25">
      <c r="A9" s="7" t="s">
        <v>28</v>
      </c>
    </row>
    <row r="10" spans="1:8" ht="25.5" x14ac:dyDescent="0.25">
      <c r="A10" s="8" t="s">
        <v>29</v>
      </c>
      <c r="B10" s="8" t="s">
        <v>30</v>
      </c>
      <c r="C10" s="8" t="s">
        <v>31</v>
      </c>
      <c r="D10" s="8" t="s">
        <v>32</v>
      </c>
      <c r="E10" s="8" t="s">
        <v>33</v>
      </c>
      <c r="F10" s="8" t="s">
        <v>4</v>
      </c>
      <c r="G10" s="8" t="s">
        <v>34</v>
      </c>
      <c r="H10" s="8" t="s">
        <v>35</v>
      </c>
    </row>
    <row r="11" spans="1:8" x14ac:dyDescent="0.25">
      <c r="A11" s="9" t="s">
        <v>36</v>
      </c>
      <c r="B11" s="10" t="s">
        <v>37</v>
      </c>
      <c r="C11" s="11">
        <v>0.25</v>
      </c>
      <c r="D11" s="11">
        <v>0.58333333333333337</v>
      </c>
      <c r="E11" s="10">
        <v>30</v>
      </c>
      <c r="F11" s="12">
        <f t="shared" ref="F11:F22" si="0">IF(A11="",0,IF(AND(C11&lt;&gt;"",D11&lt;&gt;""),MOD(D11-C11,1)*24-N(E11)/60,N(H11)))</f>
        <v>7.5</v>
      </c>
      <c r="G11" s="10">
        <v>2</v>
      </c>
      <c r="H11" s="10"/>
    </row>
    <row r="12" spans="1:8" x14ac:dyDescent="0.25">
      <c r="A12" s="13" t="s">
        <v>38</v>
      </c>
      <c r="B12" s="10" t="s">
        <v>39</v>
      </c>
      <c r="C12" s="11">
        <v>0.58333333333333337</v>
      </c>
      <c r="D12" s="11">
        <v>0.91666666666666663</v>
      </c>
      <c r="E12" s="10">
        <v>30</v>
      </c>
      <c r="F12" s="12">
        <f t="shared" si="0"/>
        <v>7.4999999999999982</v>
      </c>
      <c r="G12" s="10">
        <v>2</v>
      </c>
      <c r="H12" s="10"/>
    </row>
    <row r="13" spans="1:8" x14ac:dyDescent="0.25">
      <c r="A13" s="14" t="s">
        <v>40</v>
      </c>
      <c r="B13" s="10" t="s">
        <v>41</v>
      </c>
      <c r="C13" s="11">
        <v>0.91666666666666663</v>
      </c>
      <c r="D13" s="11">
        <v>0.25</v>
      </c>
      <c r="E13" s="10">
        <v>30</v>
      </c>
      <c r="F13" s="12">
        <f t="shared" si="0"/>
        <v>7.5</v>
      </c>
      <c r="G13" s="10">
        <v>0</v>
      </c>
      <c r="H13" s="10"/>
    </row>
    <row r="14" spans="1:8" x14ac:dyDescent="0.25">
      <c r="A14" s="15" t="s">
        <v>42</v>
      </c>
      <c r="B14" s="10" t="s">
        <v>43</v>
      </c>
      <c r="C14" s="11">
        <v>0.41666666666666669</v>
      </c>
      <c r="D14" s="11">
        <v>0.75</v>
      </c>
      <c r="E14" s="10">
        <v>30</v>
      </c>
      <c r="F14" s="12">
        <f t="shared" si="0"/>
        <v>7.5</v>
      </c>
      <c r="G14" s="10">
        <v>0</v>
      </c>
      <c r="H14" s="10"/>
    </row>
    <row r="15" spans="1:8" x14ac:dyDescent="0.25">
      <c r="A15" s="16" t="s">
        <v>44</v>
      </c>
      <c r="B15" s="10" t="s">
        <v>45</v>
      </c>
      <c r="C15" s="11"/>
      <c r="D15" s="11"/>
      <c r="E15" s="10"/>
      <c r="F15" s="12">
        <f t="shared" si="0"/>
        <v>0</v>
      </c>
      <c r="G15" s="10"/>
      <c r="H15" s="10">
        <v>0</v>
      </c>
    </row>
    <row r="16" spans="1:8" x14ac:dyDescent="0.25">
      <c r="A16" s="17" t="s">
        <v>46</v>
      </c>
      <c r="B16" s="10" t="s">
        <v>47</v>
      </c>
      <c r="C16" s="11"/>
      <c r="D16" s="11"/>
      <c r="E16" s="10"/>
      <c r="F16" s="12">
        <f t="shared" si="0"/>
        <v>8</v>
      </c>
      <c r="G16" s="10"/>
      <c r="H16" s="10">
        <v>8</v>
      </c>
    </row>
    <row r="17" spans="1:8" x14ac:dyDescent="0.25">
      <c r="A17" s="18" t="s">
        <v>48</v>
      </c>
      <c r="B17" s="10" t="s">
        <v>49</v>
      </c>
      <c r="C17" s="11"/>
      <c r="D17" s="11"/>
      <c r="E17" s="10"/>
      <c r="F17" s="12">
        <f t="shared" si="0"/>
        <v>0</v>
      </c>
      <c r="G17" s="10"/>
      <c r="H17" s="10">
        <v>0</v>
      </c>
    </row>
    <row r="18" spans="1:8" x14ac:dyDescent="0.25">
      <c r="A18" s="18"/>
      <c r="B18" s="10"/>
      <c r="C18" s="11"/>
      <c r="D18" s="11"/>
      <c r="E18" s="10"/>
      <c r="F18" s="12">
        <f t="shared" si="0"/>
        <v>0</v>
      </c>
      <c r="G18" s="10"/>
      <c r="H18" s="10"/>
    </row>
    <row r="19" spans="1:8" x14ac:dyDescent="0.25">
      <c r="A19" s="18"/>
      <c r="B19" s="10"/>
      <c r="C19" s="11"/>
      <c r="D19" s="11"/>
      <c r="E19" s="10"/>
      <c r="F19" s="12">
        <f t="shared" si="0"/>
        <v>0</v>
      </c>
      <c r="G19" s="10"/>
      <c r="H19" s="10"/>
    </row>
    <row r="20" spans="1:8" x14ac:dyDescent="0.25">
      <c r="A20" s="18"/>
      <c r="B20" s="10"/>
      <c r="C20" s="11"/>
      <c r="D20" s="11"/>
      <c r="E20" s="10"/>
      <c r="F20" s="12">
        <f t="shared" si="0"/>
        <v>0</v>
      </c>
      <c r="G20" s="10"/>
      <c r="H20" s="10"/>
    </row>
    <row r="21" spans="1:8" x14ac:dyDescent="0.25">
      <c r="A21" s="18"/>
      <c r="B21" s="10"/>
      <c r="C21" s="11"/>
      <c r="D21" s="11"/>
      <c r="E21" s="10"/>
      <c r="F21" s="12">
        <f t="shared" si="0"/>
        <v>0</v>
      </c>
      <c r="G21" s="10"/>
      <c r="H21" s="10"/>
    </row>
    <row r="22" spans="1:8" x14ac:dyDescent="0.25">
      <c r="A22" s="18"/>
      <c r="B22" s="10"/>
      <c r="C22" s="11"/>
      <c r="D22" s="11"/>
      <c r="E22" s="10"/>
      <c r="F22" s="12">
        <f t="shared" si="0"/>
        <v>0</v>
      </c>
      <c r="G22" s="10"/>
      <c r="H22" s="10"/>
    </row>
    <row r="24" spans="1:8" x14ac:dyDescent="0.25">
      <c r="A24" s="7" t="s">
        <v>50</v>
      </c>
    </row>
    <row r="25" spans="1:8" x14ac:dyDescent="0.25">
      <c r="A25" s="19" t="s">
        <v>51</v>
      </c>
    </row>
    <row r="26" spans="1:8" x14ac:dyDescent="0.25">
      <c r="A26" s="20">
        <v>46023</v>
      </c>
      <c r="B26" s="10" t="s">
        <v>52</v>
      </c>
    </row>
    <row r="27" spans="1:8" x14ac:dyDescent="0.25">
      <c r="A27" s="20">
        <v>46028</v>
      </c>
      <c r="B27" s="10" t="s">
        <v>53</v>
      </c>
    </row>
    <row r="28" spans="1:8" x14ac:dyDescent="0.25">
      <c r="A28" s="20">
        <v>46115</v>
      </c>
      <c r="B28" s="10" t="s">
        <v>54</v>
      </c>
    </row>
    <row r="29" spans="1:8" x14ac:dyDescent="0.25">
      <c r="A29" s="20">
        <v>46118</v>
      </c>
      <c r="B29" s="10" t="s">
        <v>55</v>
      </c>
    </row>
    <row r="30" spans="1:8" x14ac:dyDescent="0.25">
      <c r="A30" s="20">
        <v>46143</v>
      </c>
      <c r="B30" s="10" t="s">
        <v>56</v>
      </c>
    </row>
    <row r="31" spans="1:8" x14ac:dyDescent="0.25">
      <c r="A31" s="20">
        <v>46208</v>
      </c>
      <c r="B31" s="10" t="s">
        <v>57</v>
      </c>
    </row>
    <row r="32" spans="1:8" x14ac:dyDescent="0.25">
      <c r="A32" s="20">
        <v>46263</v>
      </c>
      <c r="B32" s="10" t="s">
        <v>58</v>
      </c>
    </row>
    <row r="33" spans="1:2" x14ac:dyDescent="0.25">
      <c r="A33" s="20">
        <v>46327</v>
      </c>
      <c r="B33" s="10" t="s">
        <v>59</v>
      </c>
    </row>
    <row r="34" spans="1:2" x14ac:dyDescent="0.25">
      <c r="A34" s="20">
        <v>46380</v>
      </c>
      <c r="B34" s="10" t="s">
        <v>60</v>
      </c>
    </row>
    <row r="35" spans="1:2" x14ac:dyDescent="0.25">
      <c r="A35" s="20">
        <v>46381</v>
      </c>
      <c r="B35" s="10" t="s">
        <v>61</v>
      </c>
    </row>
    <row r="36" spans="1:2" x14ac:dyDescent="0.25">
      <c r="A36" s="20">
        <v>46382</v>
      </c>
      <c r="B36" s="10" t="s">
        <v>62</v>
      </c>
    </row>
    <row r="37" spans="1:2" x14ac:dyDescent="0.25">
      <c r="A37" s="20">
        <v>46388</v>
      </c>
      <c r="B37" s="10" t="s">
        <v>52</v>
      </c>
    </row>
    <row r="38" spans="1:2" x14ac:dyDescent="0.25">
      <c r="A38" s="20">
        <v>46393</v>
      </c>
      <c r="B38" s="10" t="s">
        <v>53</v>
      </c>
    </row>
    <row r="39" spans="1:2" x14ac:dyDescent="0.25">
      <c r="A39" s="20">
        <v>46472</v>
      </c>
      <c r="B39" s="10" t="s">
        <v>54</v>
      </c>
    </row>
    <row r="40" spans="1:2" x14ac:dyDescent="0.25">
      <c r="A40" s="20">
        <v>46475</v>
      </c>
      <c r="B40" s="10" t="s">
        <v>55</v>
      </c>
    </row>
    <row r="41" spans="1:2" x14ac:dyDescent="0.25">
      <c r="A41" s="20">
        <v>46508</v>
      </c>
      <c r="B41" s="10" t="s">
        <v>56</v>
      </c>
    </row>
    <row r="42" spans="1:2" x14ac:dyDescent="0.25">
      <c r="A42" s="20">
        <v>46515</v>
      </c>
      <c r="B42" s="10" t="s">
        <v>63</v>
      </c>
    </row>
    <row r="43" spans="1:2" x14ac:dyDescent="0.25">
      <c r="A43" s="20">
        <v>46573</v>
      </c>
      <c r="B43" s="10" t="s">
        <v>57</v>
      </c>
    </row>
    <row r="44" spans="1:2" x14ac:dyDescent="0.25">
      <c r="A44" s="20">
        <v>46628</v>
      </c>
      <c r="B44" s="10" t="s">
        <v>58</v>
      </c>
    </row>
    <row r="45" spans="1:2" x14ac:dyDescent="0.25">
      <c r="A45" s="20">
        <v>46645</v>
      </c>
      <c r="B45" s="10" t="s">
        <v>64</v>
      </c>
    </row>
    <row r="46" spans="1:2" x14ac:dyDescent="0.25">
      <c r="A46" s="20">
        <v>46692</v>
      </c>
      <c r="B46" s="10" t="s">
        <v>59</v>
      </c>
    </row>
    <row r="47" spans="1:2" x14ac:dyDescent="0.25">
      <c r="A47" s="20">
        <v>46745</v>
      </c>
      <c r="B47" s="10" t="s">
        <v>60</v>
      </c>
    </row>
    <row r="48" spans="1:2" x14ac:dyDescent="0.25">
      <c r="A48" s="20">
        <v>46746</v>
      </c>
      <c r="B48" s="10" t="s">
        <v>61</v>
      </c>
    </row>
    <row r="49" spans="1:2" x14ac:dyDescent="0.25">
      <c r="A49" s="20">
        <v>46747</v>
      </c>
      <c r="B49" s="10" t="s">
        <v>62</v>
      </c>
    </row>
    <row r="50" spans="1:2" x14ac:dyDescent="0.25">
      <c r="A50" s="20"/>
      <c r="B50" s="10"/>
    </row>
    <row r="51" spans="1:2" x14ac:dyDescent="0.25">
      <c r="A51" s="20"/>
      <c r="B51" s="10"/>
    </row>
    <row r="52" spans="1:2" x14ac:dyDescent="0.25">
      <c r="A52" s="20"/>
      <c r="B52" s="10"/>
    </row>
    <row r="53" spans="1:2" x14ac:dyDescent="0.25">
      <c r="A53" s="20"/>
      <c r="B53" s="10"/>
    </row>
    <row r="54" spans="1:2" x14ac:dyDescent="0.25">
      <c r="A54" s="20"/>
      <c r="B54" s="10"/>
    </row>
    <row r="55" spans="1:2" x14ac:dyDescent="0.25">
      <c r="A55" s="20"/>
      <c r="B55" s="10"/>
    </row>
    <row r="56" spans="1:2" x14ac:dyDescent="0.25">
      <c r="A56" s="20"/>
      <c r="B56" s="10"/>
    </row>
    <row r="57" spans="1:2" x14ac:dyDescent="0.25">
      <c r="A57" s="20"/>
      <c r="B57" s="10"/>
    </row>
    <row r="58" spans="1:2" x14ac:dyDescent="0.25">
      <c r="A58" s="20"/>
      <c r="B58" s="10"/>
    </row>
    <row r="59" spans="1:2" x14ac:dyDescent="0.25">
      <c r="A59" s="20"/>
      <c r="B59" s="10"/>
    </row>
    <row r="60" spans="1:2" x14ac:dyDescent="0.25">
      <c r="A60" s="20"/>
      <c r="B60" s="10"/>
    </row>
    <row r="61" spans="1:2" x14ac:dyDescent="0.25">
      <c r="A61" s="20"/>
      <c r="B61" s="10"/>
    </row>
    <row r="62" spans="1:2" x14ac:dyDescent="0.25">
      <c r="A62" s="20"/>
      <c r="B62" s="10"/>
    </row>
    <row r="63" spans="1:2" x14ac:dyDescent="0.25">
      <c r="A63" s="20"/>
      <c r="B63" s="10"/>
    </row>
    <row r="64" spans="1:2" x14ac:dyDescent="0.25">
      <c r="A64" s="20"/>
      <c r="B64" s="10"/>
    </row>
    <row r="65" spans="1:2" x14ac:dyDescent="0.25">
      <c r="A65" s="20"/>
      <c r="B65" s="10"/>
    </row>
  </sheetData>
  <dataValidations count="5">
    <dataValidation type="whole" sqref="B4" xr:uid="{00000000-0002-0000-0100-000000000000}">
      <formula1>2000</formula1>
      <formula2>2100</formula2>
    </dataValidation>
    <dataValidation type="whole" sqref="B5" xr:uid="{00000000-0002-0000-0100-000001000000}">
      <formula1>1</formula1>
      <formula2>12</formula2>
    </dataValidation>
    <dataValidation type="decimal" sqref="B6" xr:uid="{00000000-0002-0000-0100-000002000000}">
      <formula1>0</formula1>
      <formula2>24</formula2>
    </dataValidation>
    <dataValidation type="decimal" sqref="B7" xr:uid="{00000000-0002-0000-0100-000003000000}">
      <formula1>0</formula1>
      <formula2>48</formula2>
    </dataValidation>
    <dataValidation type="time" allowBlank="1" sqref="C11:D22" xr:uid="{00000000-0002-0000-0100-000004000000}">
      <formula1>0</formula1>
      <formula2>0.999988426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X30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8" customWidth="1"/>
    <col min="2" max="32" width="4.5703125" customWidth="1"/>
    <col min="33" max="38" width="11" customWidth="1"/>
    <col min="40" max="70" width="13" hidden="1" customWidth="1"/>
    <col min="72" max="102" width="13" hidden="1" customWidth="1"/>
  </cols>
  <sheetData>
    <row r="1" spans="1:102" ht="18" x14ac:dyDescent="0.25">
      <c r="A1" s="4" t="s">
        <v>0</v>
      </c>
    </row>
    <row r="2" spans="1:102" x14ac:dyDescent="0.25">
      <c r="A2" s="5" t="s">
        <v>1</v>
      </c>
      <c r="B2" s="34">
        <f>SetYear</f>
        <v>2026</v>
      </c>
      <c r="C2" s="35"/>
      <c r="D2" s="35"/>
    </row>
    <row r="3" spans="1:102" x14ac:dyDescent="0.25">
      <c r="A3" s="5" t="s">
        <v>2</v>
      </c>
      <c r="B3" s="34">
        <f>SetMonth</f>
        <v>11</v>
      </c>
      <c r="C3" s="35"/>
      <c r="D3" s="35"/>
    </row>
    <row r="4" spans="1:102" hidden="1" x14ac:dyDescent="0.25">
      <c r="B4">
        <f t="shared" ref="B4:AF4" si="0">IF(B$6="",0,IF(OR(WEEKDAY(B$6,2)&gt;5,COUNTIF(Holidays,B$6)&gt;0),0,1))</f>
        <v>0</v>
      </c>
      <c r="C4">
        <f t="shared" si="0"/>
        <v>1</v>
      </c>
      <c r="D4">
        <f t="shared" si="0"/>
        <v>1</v>
      </c>
      <c r="E4">
        <f t="shared" si="0"/>
        <v>1</v>
      </c>
      <c r="F4">
        <f t="shared" si="0"/>
        <v>1</v>
      </c>
      <c r="G4">
        <f t="shared" si="0"/>
        <v>1</v>
      </c>
      <c r="H4">
        <f t="shared" si="0"/>
        <v>0</v>
      </c>
      <c r="I4">
        <f t="shared" si="0"/>
        <v>0</v>
      </c>
      <c r="J4">
        <f t="shared" si="0"/>
        <v>1</v>
      </c>
      <c r="K4">
        <f t="shared" si="0"/>
        <v>1</v>
      </c>
      <c r="L4">
        <f t="shared" si="0"/>
        <v>1</v>
      </c>
      <c r="M4">
        <f t="shared" si="0"/>
        <v>1</v>
      </c>
      <c r="N4">
        <f t="shared" si="0"/>
        <v>1</v>
      </c>
      <c r="O4">
        <f t="shared" si="0"/>
        <v>0</v>
      </c>
      <c r="P4">
        <f t="shared" si="0"/>
        <v>0</v>
      </c>
      <c r="Q4">
        <f t="shared" si="0"/>
        <v>1</v>
      </c>
      <c r="R4">
        <f t="shared" si="0"/>
        <v>1</v>
      </c>
      <c r="S4">
        <f t="shared" si="0"/>
        <v>1</v>
      </c>
      <c r="T4">
        <f t="shared" si="0"/>
        <v>1</v>
      </c>
      <c r="U4">
        <f t="shared" si="0"/>
        <v>1</v>
      </c>
      <c r="V4">
        <f t="shared" si="0"/>
        <v>0</v>
      </c>
      <c r="W4">
        <f t="shared" si="0"/>
        <v>0</v>
      </c>
      <c r="X4">
        <f t="shared" si="0"/>
        <v>1</v>
      </c>
      <c r="Y4">
        <f t="shared" si="0"/>
        <v>1</v>
      </c>
      <c r="Z4">
        <f t="shared" si="0"/>
        <v>1</v>
      </c>
      <c r="AA4">
        <f t="shared" si="0"/>
        <v>1</v>
      </c>
      <c r="AB4">
        <f t="shared" si="0"/>
        <v>1</v>
      </c>
      <c r="AC4">
        <f t="shared" si="0"/>
        <v>0</v>
      </c>
      <c r="AD4">
        <f t="shared" si="0"/>
        <v>0</v>
      </c>
      <c r="AE4">
        <f t="shared" si="0"/>
        <v>1</v>
      </c>
      <c r="AF4">
        <f t="shared" si="0"/>
        <v>0</v>
      </c>
    </row>
    <row r="5" spans="1:102" hidden="1" x14ac:dyDescent="0.25">
      <c r="B5">
        <f t="shared" ref="B5:AF5" si="1">IF(B$6="",0,IF(OR(WEEKDAY(B$6,2)&gt;5,COUNTIF(Holidays,B$6)&gt;0),1,0))</f>
        <v>1</v>
      </c>
      <c r="C5">
        <f t="shared" si="1"/>
        <v>0</v>
      </c>
      <c r="D5">
        <f t="shared" si="1"/>
        <v>0</v>
      </c>
      <c r="E5">
        <f t="shared" si="1"/>
        <v>0</v>
      </c>
      <c r="F5">
        <f t="shared" si="1"/>
        <v>0</v>
      </c>
      <c r="G5">
        <f t="shared" si="1"/>
        <v>0</v>
      </c>
      <c r="H5">
        <f t="shared" si="1"/>
        <v>1</v>
      </c>
      <c r="I5">
        <f t="shared" si="1"/>
        <v>1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1</v>
      </c>
      <c r="P5">
        <f t="shared" si="1"/>
        <v>1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1</v>
      </c>
      <c r="W5">
        <f t="shared" si="1"/>
        <v>1</v>
      </c>
      <c r="X5">
        <f t="shared" si="1"/>
        <v>0</v>
      </c>
      <c r="Y5">
        <f t="shared" si="1"/>
        <v>0</v>
      </c>
      <c r="Z5">
        <f t="shared" si="1"/>
        <v>0</v>
      </c>
      <c r="AA5">
        <f t="shared" si="1"/>
        <v>0</v>
      </c>
      <c r="AB5">
        <f t="shared" si="1"/>
        <v>0</v>
      </c>
      <c r="AC5">
        <f t="shared" si="1"/>
        <v>1</v>
      </c>
      <c r="AD5">
        <f t="shared" si="1"/>
        <v>1</v>
      </c>
      <c r="AE5">
        <f t="shared" si="1"/>
        <v>0</v>
      </c>
      <c r="AF5">
        <f t="shared" si="1"/>
        <v>0</v>
      </c>
    </row>
    <row r="6" spans="1:102" x14ac:dyDescent="0.25">
      <c r="A6" s="21"/>
      <c r="B6" s="22">
        <f>IF(1&lt;=DAY(DATE($B$2,$B$3+1,0)),DATE($B$2,$B$3,1),"")</f>
        <v>46327</v>
      </c>
      <c r="C6" s="22">
        <f>IF(2&lt;=DAY(DATE($B$2,$B$3+1,0)),DATE($B$2,$B$3,2),"")</f>
        <v>46328</v>
      </c>
      <c r="D6" s="22">
        <f>IF(3&lt;=DAY(DATE($B$2,$B$3+1,0)),DATE($B$2,$B$3,3),"")</f>
        <v>46329</v>
      </c>
      <c r="E6" s="22">
        <f>IF(4&lt;=DAY(DATE($B$2,$B$3+1,0)),DATE($B$2,$B$3,4),"")</f>
        <v>46330</v>
      </c>
      <c r="F6" s="22">
        <f>IF(5&lt;=DAY(DATE($B$2,$B$3+1,0)),DATE($B$2,$B$3,5),"")</f>
        <v>46331</v>
      </c>
      <c r="G6" s="22">
        <f>IF(6&lt;=DAY(DATE($B$2,$B$3+1,0)),DATE($B$2,$B$3,6),"")</f>
        <v>46332</v>
      </c>
      <c r="H6" s="22">
        <f>IF(7&lt;=DAY(DATE($B$2,$B$3+1,0)),DATE($B$2,$B$3,7),"")</f>
        <v>46333</v>
      </c>
      <c r="I6" s="22">
        <f>IF(8&lt;=DAY(DATE($B$2,$B$3+1,0)),DATE($B$2,$B$3,8),"")</f>
        <v>46334</v>
      </c>
      <c r="J6" s="22">
        <f>IF(9&lt;=DAY(DATE($B$2,$B$3+1,0)),DATE($B$2,$B$3,9),"")</f>
        <v>46335</v>
      </c>
      <c r="K6" s="22">
        <f>IF(10&lt;=DAY(DATE($B$2,$B$3+1,0)),DATE($B$2,$B$3,10),"")</f>
        <v>46336</v>
      </c>
      <c r="L6" s="22">
        <f>IF(11&lt;=DAY(DATE($B$2,$B$3+1,0)),DATE($B$2,$B$3,11),"")</f>
        <v>46337</v>
      </c>
      <c r="M6" s="22">
        <f>IF(12&lt;=DAY(DATE($B$2,$B$3+1,0)),DATE($B$2,$B$3,12),"")</f>
        <v>46338</v>
      </c>
      <c r="N6" s="22">
        <f>IF(13&lt;=DAY(DATE($B$2,$B$3+1,0)),DATE($B$2,$B$3,13),"")</f>
        <v>46339</v>
      </c>
      <c r="O6" s="22">
        <f>IF(14&lt;=DAY(DATE($B$2,$B$3+1,0)),DATE($B$2,$B$3,14),"")</f>
        <v>46340</v>
      </c>
      <c r="P6" s="22">
        <f>IF(15&lt;=DAY(DATE($B$2,$B$3+1,0)),DATE($B$2,$B$3,15),"")</f>
        <v>46341</v>
      </c>
      <c r="Q6" s="22">
        <f>IF(16&lt;=DAY(DATE($B$2,$B$3+1,0)),DATE($B$2,$B$3,16),"")</f>
        <v>46342</v>
      </c>
      <c r="R6" s="22">
        <f>IF(17&lt;=DAY(DATE($B$2,$B$3+1,0)),DATE($B$2,$B$3,17),"")</f>
        <v>46343</v>
      </c>
      <c r="S6" s="22">
        <f>IF(18&lt;=DAY(DATE($B$2,$B$3+1,0)),DATE($B$2,$B$3,18),"")</f>
        <v>46344</v>
      </c>
      <c r="T6" s="22">
        <f>IF(19&lt;=DAY(DATE($B$2,$B$3+1,0)),DATE($B$2,$B$3,19),"")</f>
        <v>46345</v>
      </c>
      <c r="U6" s="22">
        <f>IF(20&lt;=DAY(DATE($B$2,$B$3+1,0)),DATE($B$2,$B$3,20),"")</f>
        <v>46346</v>
      </c>
      <c r="V6" s="22">
        <f>IF(21&lt;=DAY(DATE($B$2,$B$3+1,0)),DATE($B$2,$B$3,21),"")</f>
        <v>46347</v>
      </c>
      <c r="W6" s="22">
        <f>IF(22&lt;=DAY(DATE($B$2,$B$3+1,0)),DATE($B$2,$B$3,22),"")</f>
        <v>46348</v>
      </c>
      <c r="X6" s="22">
        <f>IF(23&lt;=DAY(DATE($B$2,$B$3+1,0)),DATE($B$2,$B$3,23),"")</f>
        <v>46349</v>
      </c>
      <c r="Y6" s="22">
        <f>IF(24&lt;=DAY(DATE($B$2,$B$3+1,0)),DATE($B$2,$B$3,24),"")</f>
        <v>46350</v>
      </c>
      <c r="Z6" s="22">
        <f>IF(25&lt;=DAY(DATE($B$2,$B$3+1,0)),DATE($B$2,$B$3,25),"")</f>
        <v>46351</v>
      </c>
      <c r="AA6" s="22">
        <f>IF(26&lt;=DAY(DATE($B$2,$B$3+1,0)),DATE($B$2,$B$3,26),"")</f>
        <v>46352</v>
      </c>
      <c r="AB6" s="22">
        <f>IF(27&lt;=DAY(DATE($B$2,$B$3+1,0)),DATE($B$2,$B$3,27),"")</f>
        <v>46353</v>
      </c>
      <c r="AC6" s="22">
        <f>IF(28&lt;=DAY(DATE($B$2,$B$3+1,0)),DATE($B$2,$B$3,28),"")</f>
        <v>46354</v>
      </c>
      <c r="AD6" s="22">
        <f>IF(29&lt;=DAY(DATE($B$2,$B$3+1,0)),DATE($B$2,$B$3,29),"")</f>
        <v>46355</v>
      </c>
      <c r="AE6" s="22">
        <f>IF(30&lt;=DAY(DATE($B$2,$B$3+1,0)),DATE($B$2,$B$3,30),"")</f>
        <v>46356</v>
      </c>
      <c r="AF6" s="22" t="str">
        <f>IF(31&lt;=DAY(DATE($B$2,$B$3+1,0)),DATE($B$2,$B$3,31),"")</f>
        <v/>
      </c>
      <c r="AG6" s="23"/>
      <c r="AH6" s="23"/>
      <c r="AI6" s="23"/>
      <c r="AJ6" s="23"/>
      <c r="AK6" s="23"/>
      <c r="AL6" s="23"/>
    </row>
    <row r="7" spans="1:102" ht="30" customHeight="1" x14ac:dyDescent="0.25">
      <c r="A7" s="21" t="s">
        <v>3</v>
      </c>
      <c r="B7" s="24" t="str">
        <f t="shared" ref="B7:AF7" si="2">IF(B$6="","",CHOOSE(WEEKDAY(B$6,2),"Po","Ut","St","Št","Pi","So","Ne"))</f>
        <v>Ne</v>
      </c>
      <c r="C7" s="24" t="str">
        <f t="shared" si="2"/>
        <v>Po</v>
      </c>
      <c r="D7" s="24" t="str">
        <f t="shared" si="2"/>
        <v>Ut</v>
      </c>
      <c r="E7" s="24" t="str">
        <f t="shared" si="2"/>
        <v>St</v>
      </c>
      <c r="F7" s="24" t="str">
        <f t="shared" si="2"/>
        <v>Št</v>
      </c>
      <c r="G7" s="24" t="str">
        <f t="shared" si="2"/>
        <v>Pi</v>
      </c>
      <c r="H7" s="24" t="str">
        <f t="shared" si="2"/>
        <v>So</v>
      </c>
      <c r="I7" s="24" t="str">
        <f t="shared" si="2"/>
        <v>Ne</v>
      </c>
      <c r="J7" s="24" t="str">
        <f t="shared" si="2"/>
        <v>Po</v>
      </c>
      <c r="K7" s="24" t="str">
        <f t="shared" si="2"/>
        <v>Ut</v>
      </c>
      <c r="L7" s="24" t="str">
        <f t="shared" si="2"/>
        <v>St</v>
      </c>
      <c r="M7" s="24" t="str">
        <f t="shared" si="2"/>
        <v>Št</v>
      </c>
      <c r="N7" s="24" t="str">
        <f t="shared" si="2"/>
        <v>Pi</v>
      </c>
      <c r="O7" s="24" t="str">
        <f t="shared" si="2"/>
        <v>So</v>
      </c>
      <c r="P7" s="24" t="str">
        <f t="shared" si="2"/>
        <v>Ne</v>
      </c>
      <c r="Q7" s="24" t="str">
        <f t="shared" si="2"/>
        <v>Po</v>
      </c>
      <c r="R7" s="24" t="str">
        <f t="shared" si="2"/>
        <v>Ut</v>
      </c>
      <c r="S7" s="24" t="str">
        <f t="shared" si="2"/>
        <v>St</v>
      </c>
      <c r="T7" s="24" t="str">
        <f t="shared" si="2"/>
        <v>Št</v>
      </c>
      <c r="U7" s="24" t="str">
        <f t="shared" si="2"/>
        <v>Pi</v>
      </c>
      <c r="V7" s="24" t="str">
        <f t="shared" si="2"/>
        <v>So</v>
      </c>
      <c r="W7" s="24" t="str">
        <f t="shared" si="2"/>
        <v>Ne</v>
      </c>
      <c r="X7" s="24" t="str">
        <f t="shared" si="2"/>
        <v>Po</v>
      </c>
      <c r="Y7" s="24" t="str">
        <f t="shared" si="2"/>
        <v>Ut</v>
      </c>
      <c r="Z7" s="24" t="str">
        <f t="shared" si="2"/>
        <v>St</v>
      </c>
      <c r="AA7" s="24" t="str">
        <f t="shared" si="2"/>
        <v>Št</v>
      </c>
      <c r="AB7" s="24" t="str">
        <f t="shared" si="2"/>
        <v>Pi</v>
      </c>
      <c r="AC7" s="24" t="str">
        <f t="shared" si="2"/>
        <v>So</v>
      </c>
      <c r="AD7" s="24" t="str">
        <f t="shared" si="2"/>
        <v>Ne</v>
      </c>
      <c r="AE7" s="24" t="str">
        <f t="shared" si="2"/>
        <v>Po</v>
      </c>
      <c r="AF7" s="24" t="str">
        <f t="shared" si="2"/>
        <v/>
      </c>
      <c r="AG7" s="25" t="s">
        <v>4</v>
      </c>
      <c r="AH7" s="25" t="s">
        <v>5</v>
      </c>
      <c r="AI7" s="25" t="s">
        <v>6</v>
      </c>
      <c r="AJ7" s="25" t="s">
        <v>7</v>
      </c>
      <c r="AK7" s="25" t="s">
        <v>8</v>
      </c>
      <c r="AL7" s="25" t="s">
        <v>9</v>
      </c>
    </row>
    <row r="8" spans="1:102" x14ac:dyDescent="0.25">
      <c r="A8" s="18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 t="str">
        <f t="shared" ref="AG8:AG22" si="3">IF(COUNTA(B8:AF8)+LEN($A8)=0,"",SUMPRODUCT(COUNTIF(B8:AF8,ShiftCodes)*ShiftHours))</f>
        <v/>
      </c>
      <c r="AH8" s="28" t="str">
        <f>IF(COUNTA(B8:AF8)+LEN($A8)=0,"",SUM($B$4:$AF$4)*Nastavenia!$B$6)</f>
        <v/>
      </c>
      <c r="AI8" s="28" t="str">
        <f t="shared" ref="AI8:AI22" si="4">IF(COUNTA(B8:AF8)+LEN($A8)=0,"",AG8-AH8)</f>
        <v/>
      </c>
      <c r="AJ8" s="29" t="str">
        <f t="shared" ref="AJ8:AJ22" si="5">IF(COUNTA(B8:AF8)+LEN($A8)=0,"",SUM(BT8:CX8))</f>
        <v/>
      </c>
      <c r="AK8" s="29" t="str">
        <f t="shared" ref="AK8:AK22" si="6">IF(COUNTA(B8:AF8)+LEN($A8)=0,"",SUMPRODUCT($B$5:$AF$5,BT8:CX8))</f>
        <v/>
      </c>
      <c r="AL8" s="30" t="str">
        <f t="shared" ref="AL8:AL22" si="7">IF(COUNTA(B8:AF8)+LEN($A8)=0,"",COUNTIF(AN8:BR8,"&lt;"&amp;SetRest))</f>
        <v/>
      </c>
      <c r="AN8" t="str">
        <f>""</f>
        <v/>
      </c>
      <c r="AO8" t="str">
        <f t="shared" ref="AO8:AO22" si="8">IF(OR(BT8=0,BU8=0),"",(1+INDEX(ShiftStart,MATCH(C8,ShiftCodes,0))-(INDEX(ShiftEnd,MATCH(B8,ShiftCodes,0))+IF(INDEX(ShiftEnd,MATCH(B8,ShiftCodes,0))&lt;=INDEX(ShiftStart,MATCH(B8,ShiftCodes,0)),1,0)))*24)</f>
        <v/>
      </c>
      <c r="AP8" t="str">
        <f t="shared" ref="AP8:AP22" si="9">IF(OR(BU8=0,BV8=0),"",(1+INDEX(ShiftStart,MATCH(D8,ShiftCodes,0))-(INDEX(ShiftEnd,MATCH(C8,ShiftCodes,0))+IF(INDEX(ShiftEnd,MATCH(C8,ShiftCodes,0))&lt;=INDEX(ShiftStart,MATCH(C8,ShiftCodes,0)),1,0)))*24)</f>
        <v/>
      </c>
      <c r="AQ8" t="str">
        <f t="shared" ref="AQ8:AQ22" si="10">IF(OR(BV8=0,BW8=0),"",(1+INDEX(ShiftStart,MATCH(E8,ShiftCodes,0))-(INDEX(ShiftEnd,MATCH(D8,ShiftCodes,0))+IF(INDEX(ShiftEnd,MATCH(D8,ShiftCodes,0))&lt;=INDEX(ShiftStart,MATCH(D8,ShiftCodes,0)),1,0)))*24)</f>
        <v/>
      </c>
      <c r="AR8" t="str">
        <f t="shared" ref="AR8:AR22" si="11">IF(OR(BW8=0,BX8=0),"",(1+INDEX(ShiftStart,MATCH(F8,ShiftCodes,0))-(INDEX(ShiftEnd,MATCH(E8,ShiftCodes,0))+IF(INDEX(ShiftEnd,MATCH(E8,ShiftCodes,0))&lt;=INDEX(ShiftStart,MATCH(E8,ShiftCodes,0)),1,0)))*24)</f>
        <v/>
      </c>
      <c r="AS8" t="str">
        <f t="shared" ref="AS8:AS22" si="12">IF(OR(BX8=0,BY8=0),"",(1+INDEX(ShiftStart,MATCH(G8,ShiftCodes,0))-(INDEX(ShiftEnd,MATCH(F8,ShiftCodes,0))+IF(INDEX(ShiftEnd,MATCH(F8,ShiftCodes,0))&lt;=INDEX(ShiftStart,MATCH(F8,ShiftCodes,0)),1,0)))*24)</f>
        <v/>
      </c>
      <c r="AT8" t="str">
        <f t="shared" ref="AT8:AT22" si="13">IF(OR(BY8=0,BZ8=0),"",(1+INDEX(ShiftStart,MATCH(H8,ShiftCodes,0))-(INDEX(ShiftEnd,MATCH(G8,ShiftCodes,0))+IF(INDEX(ShiftEnd,MATCH(G8,ShiftCodes,0))&lt;=INDEX(ShiftStart,MATCH(G8,ShiftCodes,0)),1,0)))*24)</f>
        <v/>
      </c>
      <c r="AU8" t="str">
        <f t="shared" ref="AU8:AU22" si="14">IF(OR(BZ8=0,CA8=0),"",(1+INDEX(ShiftStart,MATCH(I8,ShiftCodes,0))-(INDEX(ShiftEnd,MATCH(H8,ShiftCodes,0))+IF(INDEX(ShiftEnd,MATCH(H8,ShiftCodes,0))&lt;=INDEX(ShiftStart,MATCH(H8,ShiftCodes,0)),1,0)))*24)</f>
        <v/>
      </c>
      <c r="AV8" t="str">
        <f t="shared" ref="AV8:AV22" si="15">IF(OR(CA8=0,CB8=0),"",(1+INDEX(ShiftStart,MATCH(J8,ShiftCodes,0))-(INDEX(ShiftEnd,MATCH(I8,ShiftCodes,0))+IF(INDEX(ShiftEnd,MATCH(I8,ShiftCodes,0))&lt;=INDEX(ShiftStart,MATCH(I8,ShiftCodes,0)),1,0)))*24)</f>
        <v/>
      </c>
      <c r="AW8" t="str">
        <f t="shared" ref="AW8:AW22" si="16">IF(OR(CB8=0,CC8=0),"",(1+INDEX(ShiftStart,MATCH(K8,ShiftCodes,0))-(INDEX(ShiftEnd,MATCH(J8,ShiftCodes,0))+IF(INDEX(ShiftEnd,MATCH(J8,ShiftCodes,0))&lt;=INDEX(ShiftStart,MATCH(J8,ShiftCodes,0)),1,0)))*24)</f>
        <v/>
      </c>
      <c r="AX8" t="str">
        <f t="shared" ref="AX8:AX22" si="17">IF(OR(CC8=0,CD8=0),"",(1+INDEX(ShiftStart,MATCH(L8,ShiftCodes,0))-(INDEX(ShiftEnd,MATCH(K8,ShiftCodes,0))+IF(INDEX(ShiftEnd,MATCH(K8,ShiftCodes,0))&lt;=INDEX(ShiftStart,MATCH(K8,ShiftCodes,0)),1,0)))*24)</f>
        <v/>
      </c>
      <c r="AY8" t="str">
        <f t="shared" ref="AY8:AY22" si="18">IF(OR(CD8=0,CE8=0),"",(1+INDEX(ShiftStart,MATCH(M8,ShiftCodes,0))-(INDEX(ShiftEnd,MATCH(L8,ShiftCodes,0))+IF(INDEX(ShiftEnd,MATCH(L8,ShiftCodes,0))&lt;=INDEX(ShiftStart,MATCH(L8,ShiftCodes,0)),1,0)))*24)</f>
        <v/>
      </c>
      <c r="AZ8" t="str">
        <f t="shared" ref="AZ8:AZ22" si="19">IF(OR(CE8=0,CF8=0),"",(1+INDEX(ShiftStart,MATCH(N8,ShiftCodes,0))-(INDEX(ShiftEnd,MATCH(M8,ShiftCodes,0))+IF(INDEX(ShiftEnd,MATCH(M8,ShiftCodes,0))&lt;=INDEX(ShiftStart,MATCH(M8,ShiftCodes,0)),1,0)))*24)</f>
        <v/>
      </c>
      <c r="BA8" t="str">
        <f t="shared" ref="BA8:BA22" si="20">IF(OR(CF8=0,CG8=0),"",(1+INDEX(ShiftStart,MATCH(O8,ShiftCodes,0))-(INDEX(ShiftEnd,MATCH(N8,ShiftCodes,0))+IF(INDEX(ShiftEnd,MATCH(N8,ShiftCodes,0))&lt;=INDEX(ShiftStart,MATCH(N8,ShiftCodes,0)),1,0)))*24)</f>
        <v/>
      </c>
      <c r="BB8" t="str">
        <f t="shared" ref="BB8:BB22" si="21">IF(OR(CG8=0,CH8=0),"",(1+INDEX(ShiftStart,MATCH(P8,ShiftCodes,0))-(INDEX(ShiftEnd,MATCH(O8,ShiftCodes,0))+IF(INDEX(ShiftEnd,MATCH(O8,ShiftCodes,0))&lt;=INDEX(ShiftStart,MATCH(O8,ShiftCodes,0)),1,0)))*24)</f>
        <v/>
      </c>
      <c r="BC8" t="str">
        <f t="shared" ref="BC8:BC22" si="22">IF(OR(CH8=0,CI8=0),"",(1+INDEX(ShiftStart,MATCH(Q8,ShiftCodes,0))-(INDEX(ShiftEnd,MATCH(P8,ShiftCodes,0))+IF(INDEX(ShiftEnd,MATCH(P8,ShiftCodes,0))&lt;=INDEX(ShiftStart,MATCH(P8,ShiftCodes,0)),1,0)))*24)</f>
        <v/>
      </c>
      <c r="BD8" t="str">
        <f t="shared" ref="BD8:BD22" si="23">IF(OR(CI8=0,CJ8=0),"",(1+INDEX(ShiftStart,MATCH(R8,ShiftCodes,0))-(INDEX(ShiftEnd,MATCH(Q8,ShiftCodes,0))+IF(INDEX(ShiftEnd,MATCH(Q8,ShiftCodes,0))&lt;=INDEX(ShiftStart,MATCH(Q8,ShiftCodes,0)),1,0)))*24)</f>
        <v/>
      </c>
      <c r="BE8" t="str">
        <f t="shared" ref="BE8:BE22" si="24">IF(OR(CJ8=0,CK8=0),"",(1+INDEX(ShiftStart,MATCH(S8,ShiftCodes,0))-(INDEX(ShiftEnd,MATCH(R8,ShiftCodes,0))+IF(INDEX(ShiftEnd,MATCH(R8,ShiftCodes,0))&lt;=INDEX(ShiftStart,MATCH(R8,ShiftCodes,0)),1,0)))*24)</f>
        <v/>
      </c>
      <c r="BF8" t="str">
        <f t="shared" ref="BF8:BF22" si="25">IF(OR(CK8=0,CL8=0),"",(1+INDEX(ShiftStart,MATCH(T8,ShiftCodes,0))-(INDEX(ShiftEnd,MATCH(S8,ShiftCodes,0))+IF(INDEX(ShiftEnd,MATCH(S8,ShiftCodes,0))&lt;=INDEX(ShiftStart,MATCH(S8,ShiftCodes,0)),1,0)))*24)</f>
        <v/>
      </c>
      <c r="BG8" t="str">
        <f t="shared" ref="BG8:BG22" si="26">IF(OR(CL8=0,CM8=0),"",(1+INDEX(ShiftStart,MATCH(U8,ShiftCodes,0))-(INDEX(ShiftEnd,MATCH(T8,ShiftCodes,0))+IF(INDEX(ShiftEnd,MATCH(T8,ShiftCodes,0))&lt;=INDEX(ShiftStart,MATCH(T8,ShiftCodes,0)),1,0)))*24)</f>
        <v/>
      </c>
      <c r="BH8" t="str">
        <f t="shared" ref="BH8:BH22" si="27">IF(OR(CM8=0,CN8=0),"",(1+INDEX(ShiftStart,MATCH(V8,ShiftCodes,0))-(INDEX(ShiftEnd,MATCH(U8,ShiftCodes,0))+IF(INDEX(ShiftEnd,MATCH(U8,ShiftCodes,0))&lt;=INDEX(ShiftStart,MATCH(U8,ShiftCodes,0)),1,0)))*24)</f>
        <v/>
      </c>
      <c r="BI8" t="str">
        <f t="shared" ref="BI8:BI22" si="28">IF(OR(CN8=0,CO8=0),"",(1+INDEX(ShiftStart,MATCH(W8,ShiftCodes,0))-(INDEX(ShiftEnd,MATCH(V8,ShiftCodes,0))+IF(INDEX(ShiftEnd,MATCH(V8,ShiftCodes,0))&lt;=INDEX(ShiftStart,MATCH(V8,ShiftCodes,0)),1,0)))*24)</f>
        <v/>
      </c>
      <c r="BJ8" t="str">
        <f t="shared" ref="BJ8:BJ22" si="29">IF(OR(CO8=0,CP8=0),"",(1+INDEX(ShiftStart,MATCH(X8,ShiftCodes,0))-(INDEX(ShiftEnd,MATCH(W8,ShiftCodes,0))+IF(INDEX(ShiftEnd,MATCH(W8,ShiftCodes,0))&lt;=INDEX(ShiftStart,MATCH(W8,ShiftCodes,0)),1,0)))*24)</f>
        <v/>
      </c>
      <c r="BK8" t="str">
        <f t="shared" ref="BK8:BK22" si="30">IF(OR(CP8=0,CQ8=0),"",(1+INDEX(ShiftStart,MATCH(Y8,ShiftCodes,0))-(INDEX(ShiftEnd,MATCH(X8,ShiftCodes,0))+IF(INDEX(ShiftEnd,MATCH(X8,ShiftCodes,0))&lt;=INDEX(ShiftStart,MATCH(X8,ShiftCodes,0)),1,0)))*24)</f>
        <v/>
      </c>
      <c r="BL8" t="str">
        <f t="shared" ref="BL8:BL22" si="31">IF(OR(CQ8=0,CR8=0),"",(1+INDEX(ShiftStart,MATCH(Z8,ShiftCodes,0))-(INDEX(ShiftEnd,MATCH(Y8,ShiftCodes,0))+IF(INDEX(ShiftEnd,MATCH(Y8,ShiftCodes,0))&lt;=INDEX(ShiftStart,MATCH(Y8,ShiftCodes,0)),1,0)))*24)</f>
        <v/>
      </c>
      <c r="BM8" t="str">
        <f t="shared" ref="BM8:BM22" si="32">IF(OR(CR8=0,CS8=0),"",(1+INDEX(ShiftStart,MATCH(AA8,ShiftCodes,0))-(INDEX(ShiftEnd,MATCH(Z8,ShiftCodes,0))+IF(INDEX(ShiftEnd,MATCH(Z8,ShiftCodes,0))&lt;=INDEX(ShiftStart,MATCH(Z8,ShiftCodes,0)),1,0)))*24)</f>
        <v/>
      </c>
      <c r="BN8" t="str">
        <f t="shared" ref="BN8:BN22" si="33">IF(OR(CS8=0,CT8=0),"",(1+INDEX(ShiftStart,MATCH(AB8,ShiftCodes,0))-(INDEX(ShiftEnd,MATCH(AA8,ShiftCodes,0))+IF(INDEX(ShiftEnd,MATCH(AA8,ShiftCodes,0))&lt;=INDEX(ShiftStart,MATCH(AA8,ShiftCodes,0)),1,0)))*24)</f>
        <v/>
      </c>
      <c r="BO8" t="str">
        <f t="shared" ref="BO8:BO22" si="34">IF(OR(CT8=0,CU8=0),"",(1+INDEX(ShiftStart,MATCH(AC8,ShiftCodes,0))-(INDEX(ShiftEnd,MATCH(AB8,ShiftCodes,0))+IF(INDEX(ShiftEnd,MATCH(AB8,ShiftCodes,0))&lt;=INDEX(ShiftStart,MATCH(AB8,ShiftCodes,0)),1,0)))*24)</f>
        <v/>
      </c>
      <c r="BP8" t="str">
        <f t="shared" ref="BP8:BP22" si="35">IF(OR(CU8=0,CV8=0),"",(1+INDEX(ShiftStart,MATCH(AD8,ShiftCodes,0))-(INDEX(ShiftEnd,MATCH(AC8,ShiftCodes,0))+IF(INDEX(ShiftEnd,MATCH(AC8,ShiftCodes,0))&lt;=INDEX(ShiftStart,MATCH(AC8,ShiftCodes,0)),1,0)))*24)</f>
        <v/>
      </c>
      <c r="BQ8" t="str">
        <f t="shared" ref="BQ8:BQ22" si="36">IF(OR(CV8=0,CW8=0),"",(1+INDEX(ShiftStart,MATCH(AE8,ShiftCodes,0))-(INDEX(ShiftEnd,MATCH(AD8,ShiftCodes,0))+IF(INDEX(ShiftEnd,MATCH(AD8,ShiftCodes,0))&lt;=INDEX(ShiftStart,MATCH(AD8,ShiftCodes,0)),1,0)))*24)</f>
        <v/>
      </c>
      <c r="BR8" t="str">
        <f t="shared" ref="BR8:BR22" si="37">IF(OR(CW8=0,CX8=0),"",(1+INDEX(ShiftStart,MATCH(AF8,ShiftCodes,0))-(INDEX(ShiftEnd,MATCH(AE8,ShiftCodes,0))+IF(INDEX(ShiftEnd,MATCH(AE8,ShiftCodes,0))&lt;=INDEX(ShiftStart,MATCH(AE8,ShiftCodes,0)),1,0)))*24)</f>
        <v/>
      </c>
      <c r="BT8">
        <f t="shared" ref="BT8:BT22" si="38">IF(B8="",0,IF(IFERROR(INDEX(ShiftStart,MATCH(B8,ShiftCodes,0)),"")="",0,1))</f>
        <v>0</v>
      </c>
      <c r="BU8">
        <f t="shared" ref="BU8:BU22" si="39">IF(C8="",0,IF(IFERROR(INDEX(ShiftStart,MATCH(C8,ShiftCodes,0)),"")="",0,1))</f>
        <v>0</v>
      </c>
      <c r="BV8">
        <f t="shared" ref="BV8:BV22" si="40">IF(D8="",0,IF(IFERROR(INDEX(ShiftStart,MATCH(D8,ShiftCodes,0)),"")="",0,1))</f>
        <v>0</v>
      </c>
      <c r="BW8">
        <f t="shared" ref="BW8:BW22" si="41">IF(E8="",0,IF(IFERROR(INDEX(ShiftStart,MATCH(E8,ShiftCodes,0)),"")="",0,1))</f>
        <v>0</v>
      </c>
      <c r="BX8">
        <f t="shared" ref="BX8:BX22" si="42">IF(F8="",0,IF(IFERROR(INDEX(ShiftStart,MATCH(F8,ShiftCodes,0)),"")="",0,1))</f>
        <v>0</v>
      </c>
      <c r="BY8">
        <f t="shared" ref="BY8:BY22" si="43">IF(G8="",0,IF(IFERROR(INDEX(ShiftStart,MATCH(G8,ShiftCodes,0)),"")="",0,1))</f>
        <v>0</v>
      </c>
      <c r="BZ8">
        <f t="shared" ref="BZ8:BZ22" si="44">IF(H8="",0,IF(IFERROR(INDEX(ShiftStart,MATCH(H8,ShiftCodes,0)),"")="",0,1))</f>
        <v>0</v>
      </c>
      <c r="CA8">
        <f t="shared" ref="CA8:CA22" si="45">IF(I8="",0,IF(IFERROR(INDEX(ShiftStart,MATCH(I8,ShiftCodes,0)),"")="",0,1))</f>
        <v>0</v>
      </c>
      <c r="CB8">
        <f t="shared" ref="CB8:CB22" si="46">IF(J8="",0,IF(IFERROR(INDEX(ShiftStart,MATCH(J8,ShiftCodes,0)),"")="",0,1))</f>
        <v>0</v>
      </c>
      <c r="CC8">
        <f t="shared" ref="CC8:CC22" si="47">IF(K8="",0,IF(IFERROR(INDEX(ShiftStart,MATCH(K8,ShiftCodes,0)),"")="",0,1))</f>
        <v>0</v>
      </c>
      <c r="CD8">
        <f t="shared" ref="CD8:CD22" si="48">IF(L8="",0,IF(IFERROR(INDEX(ShiftStart,MATCH(L8,ShiftCodes,0)),"")="",0,1))</f>
        <v>0</v>
      </c>
      <c r="CE8">
        <f t="shared" ref="CE8:CE22" si="49">IF(M8="",0,IF(IFERROR(INDEX(ShiftStart,MATCH(M8,ShiftCodes,0)),"")="",0,1))</f>
        <v>0</v>
      </c>
      <c r="CF8">
        <f t="shared" ref="CF8:CF22" si="50">IF(N8="",0,IF(IFERROR(INDEX(ShiftStart,MATCH(N8,ShiftCodes,0)),"")="",0,1))</f>
        <v>0</v>
      </c>
      <c r="CG8">
        <f t="shared" ref="CG8:CG22" si="51">IF(O8="",0,IF(IFERROR(INDEX(ShiftStart,MATCH(O8,ShiftCodes,0)),"")="",0,1))</f>
        <v>0</v>
      </c>
      <c r="CH8">
        <f t="shared" ref="CH8:CH22" si="52">IF(P8="",0,IF(IFERROR(INDEX(ShiftStart,MATCH(P8,ShiftCodes,0)),"")="",0,1))</f>
        <v>0</v>
      </c>
      <c r="CI8">
        <f t="shared" ref="CI8:CI22" si="53">IF(Q8="",0,IF(IFERROR(INDEX(ShiftStart,MATCH(Q8,ShiftCodes,0)),"")="",0,1))</f>
        <v>0</v>
      </c>
      <c r="CJ8">
        <f t="shared" ref="CJ8:CJ22" si="54">IF(R8="",0,IF(IFERROR(INDEX(ShiftStart,MATCH(R8,ShiftCodes,0)),"")="",0,1))</f>
        <v>0</v>
      </c>
      <c r="CK8">
        <f t="shared" ref="CK8:CK22" si="55">IF(S8="",0,IF(IFERROR(INDEX(ShiftStart,MATCH(S8,ShiftCodes,0)),"")="",0,1))</f>
        <v>0</v>
      </c>
      <c r="CL8">
        <f t="shared" ref="CL8:CL22" si="56">IF(T8="",0,IF(IFERROR(INDEX(ShiftStart,MATCH(T8,ShiftCodes,0)),"")="",0,1))</f>
        <v>0</v>
      </c>
      <c r="CM8">
        <f t="shared" ref="CM8:CM22" si="57">IF(U8="",0,IF(IFERROR(INDEX(ShiftStart,MATCH(U8,ShiftCodes,0)),"")="",0,1))</f>
        <v>0</v>
      </c>
      <c r="CN8">
        <f t="shared" ref="CN8:CN22" si="58">IF(V8="",0,IF(IFERROR(INDEX(ShiftStart,MATCH(V8,ShiftCodes,0)),"")="",0,1))</f>
        <v>0</v>
      </c>
      <c r="CO8">
        <f t="shared" ref="CO8:CO22" si="59">IF(W8="",0,IF(IFERROR(INDEX(ShiftStart,MATCH(W8,ShiftCodes,0)),"")="",0,1))</f>
        <v>0</v>
      </c>
      <c r="CP8">
        <f t="shared" ref="CP8:CP22" si="60">IF(X8="",0,IF(IFERROR(INDEX(ShiftStart,MATCH(X8,ShiftCodes,0)),"")="",0,1))</f>
        <v>0</v>
      </c>
      <c r="CQ8">
        <f t="shared" ref="CQ8:CQ22" si="61">IF(Y8="",0,IF(IFERROR(INDEX(ShiftStart,MATCH(Y8,ShiftCodes,0)),"")="",0,1))</f>
        <v>0</v>
      </c>
      <c r="CR8">
        <f t="shared" ref="CR8:CR22" si="62">IF(Z8="",0,IF(IFERROR(INDEX(ShiftStart,MATCH(Z8,ShiftCodes,0)),"")="",0,1))</f>
        <v>0</v>
      </c>
      <c r="CS8">
        <f t="shared" ref="CS8:CS22" si="63">IF(AA8="",0,IF(IFERROR(INDEX(ShiftStart,MATCH(AA8,ShiftCodes,0)),"")="",0,1))</f>
        <v>0</v>
      </c>
      <c r="CT8">
        <f t="shared" ref="CT8:CT22" si="64">IF(AB8="",0,IF(IFERROR(INDEX(ShiftStart,MATCH(AB8,ShiftCodes,0)),"")="",0,1))</f>
        <v>0</v>
      </c>
      <c r="CU8">
        <f t="shared" ref="CU8:CU22" si="65">IF(AC8="",0,IF(IFERROR(INDEX(ShiftStart,MATCH(AC8,ShiftCodes,0)),"")="",0,1))</f>
        <v>0</v>
      </c>
      <c r="CV8">
        <f t="shared" ref="CV8:CV22" si="66">IF(AD8="",0,IF(IFERROR(INDEX(ShiftStart,MATCH(AD8,ShiftCodes,0)),"")="",0,1))</f>
        <v>0</v>
      </c>
      <c r="CW8">
        <f t="shared" ref="CW8:CW22" si="67">IF(AE8="",0,IF(IFERROR(INDEX(ShiftStart,MATCH(AE8,ShiftCodes,0)),"")="",0,1))</f>
        <v>0</v>
      </c>
      <c r="CX8">
        <f t="shared" ref="CX8:CX22" si="68">IF(AF8="",0,IF(IFERROR(INDEX(ShiftStart,MATCH(AF8,ShiftCodes,0)),"")="",0,1))</f>
        <v>0</v>
      </c>
    </row>
    <row r="9" spans="1:102" x14ac:dyDescent="0.25">
      <c r="A9" s="18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 t="str">
        <f t="shared" si="3"/>
        <v/>
      </c>
      <c r="AH9" s="28" t="str">
        <f>IF(COUNTA(B9:AF9)+LEN($A9)=0,"",SUM($B$4:$AF$4)*Nastavenia!$B$6)</f>
        <v/>
      </c>
      <c r="AI9" s="28" t="str">
        <f t="shared" si="4"/>
        <v/>
      </c>
      <c r="AJ9" s="29" t="str">
        <f t="shared" si="5"/>
        <v/>
      </c>
      <c r="AK9" s="29" t="str">
        <f t="shared" si="6"/>
        <v/>
      </c>
      <c r="AL9" s="30" t="str">
        <f t="shared" si="7"/>
        <v/>
      </c>
      <c r="AN9" t="str">
        <f>""</f>
        <v/>
      </c>
      <c r="AO9" t="str">
        <f t="shared" si="8"/>
        <v/>
      </c>
      <c r="AP9" t="str">
        <f t="shared" si="9"/>
        <v/>
      </c>
      <c r="AQ9" t="str">
        <f t="shared" si="10"/>
        <v/>
      </c>
      <c r="AR9" t="str">
        <f t="shared" si="11"/>
        <v/>
      </c>
      <c r="AS9" t="str">
        <f t="shared" si="12"/>
        <v/>
      </c>
      <c r="AT9" t="str">
        <f t="shared" si="13"/>
        <v/>
      </c>
      <c r="AU9" t="str">
        <f t="shared" si="14"/>
        <v/>
      </c>
      <c r="AV9" t="str">
        <f t="shared" si="15"/>
        <v/>
      </c>
      <c r="AW9" t="str">
        <f t="shared" si="16"/>
        <v/>
      </c>
      <c r="AX9" t="str">
        <f t="shared" si="17"/>
        <v/>
      </c>
      <c r="AY9" t="str">
        <f t="shared" si="18"/>
        <v/>
      </c>
      <c r="AZ9" t="str">
        <f t="shared" si="19"/>
        <v/>
      </c>
      <c r="BA9" t="str">
        <f t="shared" si="20"/>
        <v/>
      </c>
      <c r="BB9" t="str">
        <f t="shared" si="21"/>
        <v/>
      </c>
      <c r="BC9" t="str">
        <f t="shared" si="22"/>
        <v/>
      </c>
      <c r="BD9" t="str">
        <f t="shared" si="23"/>
        <v/>
      </c>
      <c r="BE9" t="str">
        <f t="shared" si="24"/>
        <v/>
      </c>
      <c r="BF9" t="str">
        <f t="shared" si="25"/>
        <v/>
      </c>
      <c r="BG9" t="str">
        <f t="shared" si="26"/>
        <v/>
      </c>
      <c r="BH9" t="str">
        <f t="shared" si="27"/>
        <v/>
      </c>
      <c r="BI9" t="str">
        <f t="shared" si="28"/>
        <v/>
      </c>
      <c r="BJ9" t="str">
        <f t="shared" si="29"/>
        <v/>
      </c>
      <c r="BK9" t="str">
        <f t="shared" si="30"/>
        <v/>
      </c>
      <c r="BL9" t="str">
        <f t="shared" si="31"/>
        <v/>
      </c>
      <c r="BM9" t="str">
        <f t="shared" si="32"/>
        <v/>
      </c>
      <c r="BN9" t="str">
        <f t="shared" si="33"/>
        <v/>
      </c>
      <c r="BO9" t="str">
        <f t="shared" si="34"/>
        <v/>
      </c>
      <c r="BP9" t="str">
        <f t="shared" si="35"/>
        <v/>
      </c>
      <c r="BQ9" t="str">
        <f t="shared" si="36"/>
        <v/>
      </c>
      <c r="BR9" t="str">
        <f t="shared" si="37"/>
        <v/>
      </c>
      <c r="BT9">
        <f t="shared" si="38"/>
        <v>0</v>
      </c>
      <c r="BU9">
        <f t="shared" si="39"/>
        <v>0</v>
      </c>
      <c r="BV9">
        <f t="shared" si="40"/>
        <v>0</v>
      </c>
      <c r="BW9">
        <f t="shared" si="41"/>
        <v>0</v>
      </c>
      <c r="BX9">
        <f t="shared" si="42"/>
        <v>0</v>
      </c>
      <c r="BY9">
        <f t="shared" si="43"/>
        <v>0</v>
      </c>
      <c r="BZ9">
        <f t="shared" si="44"/>
        <v>0</v>
      </c>
      <c r="CA9">
        <f t="shared" si="45"/>
        <v>0</v>
      </c>
      <c r="CB9">
        <f t="shared" si="46"/>
        <v>0</v>
      </c>
      <c r="CC9">
        <f t="shared" si="47"/>
        <v>0</v>
      </c>
      <c r="CD9">
        <f t="shared" si="48"/>
        <v>0</v>
      </c>
      <c r="CE9">
        <f t="shared" si="49"/>
        <v>0</v>
      </c>
      <c r="CF9">
        <f t="shared" si="50"/>
        <v>0</v>
      </c>
      <c r="CG9">
        <f t="shared" si="51"/>
        <v>0</v>
      </c>
      <c r="CH9">
        <f t="shared" si="52"/>
        <v>0</v>
      </c>
      <c r="CI9">
        <f t="shared" si="53"/>
        <v>0</v>
      </c>
      <c r="CJ9">
        <f t="shared" si="54"/>
        <v>0</v>
      </c>
      <c r="CK9">
        <f t="shared" si="55"/>
        <v>0</v>
      </c>
      <c r="CL9">
        <f t="shared" si="56"/>
        <v>0</v>
      </c>
      <c r="CM9">
        <f t="shared" si="57"/>
        <v>0</v>
      </c>
      <c r="CN9">
        <f t="shared" si="58"/>
        <v>0</v>
      </c>
      <c r="CO9">
        <f t="shared" si="59"/>
        <v>0</v>
      </c>
      <c r="CP9">
        <f t="shared" si="60"/>
        <v>0</v>
      </c>
      <c r="CQ9">
        <f t="shared" si="61"/>
        <v>0</v>
      </c>
      <c r="CR9">
        <f t="shared" si="62"/>
        <v>0</v>
      </c>
      <c r="CS9">
        <f t="shared" si="63"/>
        <v>0</v>
      </c>
      <c r="CT9">
        <f t="shared" si="64"/>
        <v>0</v>
      </c>
      <c r="CU9">
        <f t="shared" si="65"/>
        <v>0</v>
      </c>
      <c r="CV9">
        <f t="shared" si="66"/>
        <v>0</v>
      </c>
      <c r="CW9">
        <f t="shared" si="67"/>
        <v>0</v>
      </c>
      <c r="CX9">
        <f t="shared" si="68"/>
        <v>0</v>
      </c>
    </row>
    <row r="10" spans="1:102" x14ac:dyDescent="0.25">
      <c r="A10" s="18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7" t="str">
        <f t="shared" si="3"/>
        <v/>
      </c>
      <c r="AH10" s="28" t="str">
        <f>IF(COUNTA(B10:AF10)+LEN($A10)=0,"",SUM($B$4:$AF$4)*Nastavenia!$B$6)</f>
        <v/>
      </c>
      <c r="AI10" s="28" t="str">
        <f t="shared" si="4"/>
        <v/>
      </c>
      <c r="AJ10" s="29" t="str">
        <f t="shared" si="5"/>
        <v/>
      </c>
      <c r="AK10" s="29" t="str">
        <f t="shared" si="6"/>
        <v/>
      </c>
      <c r="AL10" s="30" t="str">
        <f t="shared" si="7"/>
        <v/>
      </c>
      <c r="AN10" t="str">
        <f>""</f>
        <v/>
      </c>
      <c r="AO10" t="str">
        <f t="shared" si="8"/>
        <v/>
      </c>
      <c r="AP10" t="str">
        <f t="shared" si="9"/>
        <v/>
      </c>
      <c r="AQ10" t="str">
        <f t="shared" si="10"/>
        <v/>
      </c>
      <c r="AR10" t="str">
        <f t="shared" si="11"/>
        <v/>
      </c>
      <c r="AS10" t="str">
        <f t="shared" si="12"/>
        <v/>
      </c>
      <c r="AT10" t="str">
        <f t="shared" si="13"/>
        <v/>
      </c>
      <c r="AU10" t="str">
        <f t="shared" si="14"/>
        <v/>
      </c>
      <c r="AV10" t="str">
        <f t="shared" si="15"/>
        <v/>
      </c>
      <c r="AW10" t="str">
        <f t="shared" si="16"/>
        <v/>
      </c>
      <c r="AX10" t="str">
        <f t="shared" si="17"/>
        <v/>
      </c>
      <c r="AY10" t="str">
        <f t="shared" si="18"/>
        <v/>
      </c>
      <c r="AZ10" t="str">
        <f t="shared" si="19"/>
        <v/>
      </c>
      <c r="BA10" t="str">
        <f t="shared" si="20"/>
        <v/>
      </c>
      <c r="BB10" t="str">
        <f t="shared" si="21"/>
        <v/>
      </c>
      <c r="BC10" t="str">
        <f t="shared" si="22"/>
        <v/>
      </c>
      <c r="BD10" t="str">
        <f t="shared" si="23"/>
        <v/>
      </c>
      <c r="BE10" t="str">
        <f t="shared" si="24"/>
        <v/>
      </c>
      <c r="BF10" t="str">
        <f t="shared" si="25"/>
        <v/>
      </c>
      <c r="BG10" t="str">
        <f t="shared" si="26"/>
        <v/>
      </c>
      <c r="BH10" t="str">
        <f t="shared" si="27"/>
        <v/>
      </c>
      <c r="BI10" t="str">
        <f t="shared" si="28"/>
        <v/>
      </c>
      <c r="BJ10" t="str">
        <f t="shared" si="29"/>
        <v/>
      </c>
      <c r="BK10" t="str">
        <f t="shared" si="30"/>
        <v/>
      </c>
      <c r="BL10" t="str">
        <f t="shared" si="31"/>
        <v/>
      </c>
      <c r="BM10" t="str">
        <f t="shared" si="32"/>
        <v/>
      </c>
      <c r="BN10" t="str">
        <f t="shared" si="33"/>
        <v/>
      </c>
      <c r="BO10" t="str">
        <f t="shared" si="34"/>
        <v/>
      </c>
      <c r="BP10" t="str">
        <f t="shared" si="35"/>
        <v/>
      </c>
      <c r="BQ10" t="str">
        <f t="shared" si="36"/>
        <v/>
      </c>
      <c r="BR10" t="str">
        <f t="shared" si="37"/>
        <v/>
      </c>
      <c r="BT10">
        <f t="shared" si="38"/>
        <v>0</v>
      </c>
      <c r="BU10">
        <f t="shared" si="39"/>
        <v>0</v>
      </c>
      <c r="BV10">
        <f t="shared" si="40"/>
        <v>0</v>
      </c>
      <c r="BW10">
        <f t="shared" si="41"/>
        <v>0</v>
      </c>
      <c r="BX10">
        <f t="shared" si="42"/>
        <v>0</v>
      </c>
      <c r="BY10">
        <f t="shared" si="43"/>
        <v>0</v>
      </c>
      <c r="BZ10">
        <f t="shared" si="44"/>
        <v>0</v>
      </c>
      <c r="CA10">
        <f t="shared" si="45"/>
        <v>0</v>
      </c>
      <c r="CB10">
        <f t="shared" si="46"/>
        <v>0</v>
      </c>
      <c r="CC10">
        <f t="shared" si="47"/>
        <v>0</v>
      </c>
      <c r="CD10">
        <f t="shared" si="48"/>
        <v>0</v>
      </c>
      <c r="CE10">
        <f t="shared" si="49"/>
        <v>0</v>
      </c>
      <c r="CF10">
        <f t="shared" si="50"/>
        <v>0</v>
      </c>
      <c r="CG10">
        <f t="shared" si="51"/>
        <v>0</v>
      </c>
      <c r="CH10">
        <f t="shared" si="52"/>
        <v>0</v>
      </c>
      <c r="CI10">
        <f t="shared" si="53"/>
        <v>0</v>
      </c>
      <c r="CJ10">
        <f t="shared" si="54"/>
        <v>0</v>
      </c>
      <c r="CK10">
        <f t="shared" si="55"/>
        <v>0</v>
      </c>
      <c r="CL10">
        <f t="shared" si="56"/>
        <v>0</v>
      </c>
      <c r="CM10">
        <f t="shared" si="57"/>
        <v>0</v>
      </c>
      <c r="CN10">
        <f t="shared" si="58"/>
        <v>0</v>
      </c>
      <c r="CO10">
        <f t="shared" si="59"/>
        <v>0</v>
      </c>
      <c r="CP10">
        <f t="shared" si="60"/>
        <v>0</v>
      </c>
      <c r="CQ10">
        <f t="shared" si="61"/>
        <v>0</v>
      </c>
      <c r="CR10">
        <f t="shared" si="62"/>
        <v>0</v>
      </c>
      <c r="CS10">
        <f t="shared" si="63"/>
        <v>0</v>
      </c>
      <c r="CT10">
        <f t="shared" si="64"/>
        <v>0</v>
      </c>
      <c r="CU10">
        <f t="shared" si="65"/>
        <v>0</v>
      </c>
      <c r="CV10">
        <f t="shared" si="66"/>
        <v>0</v>
      </c>
      <c r="CW10">
        <f t="shared" si="67"/>
        <v>0</v>
      </c>
      <c r="CX10">
        <f t="shared" si="68"/>
        <v>0</v>
      </c>
    </row>
    <row r="11" spans="1:102" x14ac:dyDescent="0.25">
      <c r="A11" s="18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7" t="str">
        <f t="shared" si="3"/>
        <v/>
      </c>
      <c r="AH11" s="28" t="str">
        <f>IF(COUNTA(B11:AF11)+LEN($A11)=0,"",SUM($B$4:$AF$4)*Nastavenia!$B$6)</f>
        <v/>
      </c>
      <c r="AI11" s="28" t="str">
        <f t="shared" si="4"/>
        <v/>
      </c>
      <c r="AJ11" s="29" t="str">
        <f t="shared" si="5"/>
        <v/>
      </c>
      <c r="AK11" s="29" t="str">
        <f t="shared" si="6"/>
        <v/>
      </c>
      <c r="AL11" s="30" t="str">
        <f t="shared" si="7"/>
        <v/>
      </c>
      <c r="AN11" t="str">
        <f>""</f>
        <v/>
      </c>
      <c r="AO11" t="str">
        <f t="shared" si="8"/>
        <v/>
      </c>
      <c r="AP11" t="str">
        <f t="shared" si="9"/>
        <v/>
      </c>
      <c r="AQ11" t="str">
        <f t="shared" si="10"/>
        <v/>
      </c>
      <c r="AR11" t="str">
        <f t="shared" si="11"/>
        <v/>
      </c>
      <c r="AS11" t="str">
        <f t="shared" si="12"/>
        <v/>
      </c>
      <c r="AT11" t="str">
        <f t="shared" si="13"/>
        <v/>
      </c>
      <c r="AU11" t="str">
        <f t="shared" si="14"/>
        <v/>
      </c>
      <c r="AV11" t="str">
        <f t="shared" si="15"/>
        <v/>
      </c>
      <c r="AW11" t="str">
        <f t="shared" si="16"/>
        <v/>
      </c>
      <c r="AX11" t="str">
        <f t="shared" si="17"/>
        <v/>
      </c>
      <c r="AY11" t="str">
        <f t="shared" si="18"/>
        <v/>
      </c>
      <c r="AZ11" t="str">
        <f t="shared" si="19"/>
        <v/>
      </c>
      <c r="BA11" t="str">
        <f t="shared" si="20"/>
        <v/>
      </c>
      <c r="BB11" t="str">
        <f t="shared" si="21"/>
        <v/>
      </c>
      <c r="BC11" t="str">
        <f t="shared" si="22"/>
        <v/>
      </c>
      <c r="BD11" t="str">
        <f t="shared" si="23"/>
        <v/>
      </c>
      <c r="BE11" t="str">
        <f t="shared" si="24"/>
        <v/>
      </c>
      <c r="BF11" t="str">
        <f t="shared" si="25"/>
        <v/>
      </c>
      <c r="BG11" t="str">
        <f t="shared" si="26"/>
        <v/>
      </c>
      <c r="BH11" t="str">
        <f t="shared" si="27"/>
        <v/>
      </c>
      <c r="BI11" t="str">
        <f t="shared" si="28"/>
        <v/>
      </c>
      <c r="BJ11" t="str">
        <f t="shared" si="29"/>
        <v/>
      </c>
      <c r="BK11" t="str">
        <f t="shared" si="30"/>
        <v/>
      </c>
      <c r="BL11" t="str">
        <f t="shared" si="31"/>
        <v/>
      </c>
      <c r="BM11" t="str">
        <f t="shared" si="32"/>
        <v/>
      </c>
      <c r="BN11" t="str">
        <f t="shared" si="33"/>
        <v/>
      </c>
      <c r="BO11" t="str">
        <f t="shared" si="34"/>
        <v/>
      </c>
      <c r="BP11" t="str">
        <f t="shared" si="35"/>
        <v/>
      </c>
      <c r="BQ11" t="str">
        <f t="shared" si="36"/>
        <v/>
      </c>
      <c r="BR11" t="str">
        <f t="shared" si="37"/>
        <v/>
      </c>
      <c r="BT11">
        <f t="shared" si="38"/>
        <v>0</v>
      </c>
      <c r="BU11">
        <f t="shared" si="39"/>
        <v>0</v>
      </c>
      <c r="BV11">
        <f t="shared" si="40"/>
        <v>0</v>
      </c>
      <c r="BW11">
        <f t="shared" si="41"/>
        <v>0</v>
      </c>
      <c r="BX11">
        <f t="shared" si="42"/>
        <v>0</v>
      </c>
      <c r="BY11">
        <f t="shared" si="43"/>
        <v>0</v>
      </c>
      <c r="BZ11">
        <f t="shared" si="44"/>
        <v>0</v>
      </c>
      <c r="CA11">
        <f t="shared" si="45"/>
        <v>0</v>
      </c>
      <c r="CB11">
        <f t="shared" si="46"/>
        <v>0</v>
      </c>
      <c r="CC11">
        <f t="shared" si="47"/>
        <v>0</v>
      </c>
      <c r="CD11">
        <f t="shared" si="48"/>
        <v>0</v>
      </c>
      <c r="CE11">
        <f t="shared" si="49"/>
        <v>0</v>
      </c>
      <c r="CF11">
        <f t="shared" si="50"/>
        <v>0</v>
      </c>
      <c r="CG11">
        <f t="shared" si="51"/>
        <v>0</v>
      </c>
      <c r="CH11">
        <f t="shared" si="52"/>
        <v>0</v>
      </c>
      <c r="CI11">
        <f t="shared" si="53"/>
        <v>0</v>
      </c>
      <c r="CJ11">
        <f t="shared" si="54"/>
        <v>0</v>
      </c>
      <c r="CK11">
        <f t="shared" si="55"/>
        <v>0</v>
      </c>
      <c r="CL11">
        <f t="shared" si="56"/>
        <v>0</v>
      </c>
      <c r="CM11">
        <f t="shared" si="57"/>
        <v>0</v>
      </c>
      <c r="CN11">
        <f t="shared" si="58"/>
        <v>0</v>
      </c>
      <c r="CO11">
        <f t="shared" si="59"/>
        <v>0</v>
      </c>
      <c r="CP11">
        <f t="shared" si="60"/>
        <v>0</v>
      </c>
      <c r="CQ11">
        <f t="shared" si="61"/>
        <v>0</v>
      </c>
      <c r="CR11">
        <f t="shared" si="62"/>
        <v>0</v>
      </c>
      <c r="CS11">
        <f t="shared" si="63"/>
        <v>0</v>
      </c>
      <c r="CT11">
        <f t="shared" si="64"/>
        <v>0</v>
      </c>
      <c r="CU11">
        <f t="shared" si="65"/>
        <v>0</v>
      </c>
      <c r="CV11">
        <f t="shared" si="66"/>
        <v>0</v>
      </c>
      <c r="CW11">
        <f t="shared" si="67"/>
        <v>0</v>
      </c>
      <c r="CX11">
        <f t="shared" si="68"/>
        <v>0</v>
      </c>
    </row>
    <row r="12" spans="1:102" x14ac:dyDescent="0.25">
      <c r="A12" s="18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7" t="str">
        <f t="shared" si="3"/>
        <v/>
      </c>
      <c r="AH12" s="28" t="str">
        <f>IF(COUNTA(B12:AF12)+LEN($A12)=0,"",SUM($B$4:$AF$4)*Nastavenia!$B$6)</f>
        <v/>
      </c>
      <c r="AI12" s="28" t="str">
        <f t="shared" si="4"/>
        <v/>
      </c>
      <c r="AJ12" s="29" t="str">
        <f t="shared" si="5"/>
        <v/>
      </c>
      <c r="AK12" s="29" t="str">
        <f t="shared" si="6"/>
        <v/>
      </c>
      <c r="AL12" s="30" t="str">
        <f t="shared" si="7"/>
        <v/>
      </c>
      <c r="AN12" t="str">
        <f>""</f>
        <v/>
      </c>
      <c r="AO12" t="str">
        <f t="shared" si="8"/>
        <v/>
      </c>
      <c r="AP12" t="str">
        <f t="shared" si="9"/>
        <v/>
      </c>
      <c r="AQ12" t="str">
        <f t="shared" si="10"/>
        <v/>
      </c>
      <c r="AR12" t="str">
        <f t="shared" si="11"/>
        <v/>
      </c>
      <c r="AS12" t="str">
        <f t="shared" si="12"/>
        <v/>
      </c>
      <c r="AT12" t="str">
        <f t="shared" si="13"/>
        <v/>
      </c>
      <c r="AU12" t="str">
        <f t="shared" si="14"/>
        <v/>
      </c>
      <c r="AV12" t="str">
        <f t="shared" si="15"/>
        <v/>
      </c>
      <c r="AW12" t="str">
        <f t="shared" si="16"/>
        <v/>
      </c>
      <c r="AX12" t="str">
        <f t="shared" si="17"/>
        <v/>
      </c>
      <c r="AY12" t="str">
        <f t="shared" si="18"/>
        <v/>
      </c>
      <c r="AZ12" t="str">
        <f t="shared" si="19"/>
        <v/>
      </c>
      <c r="BA12" t="str">
        <f t="shared" si="20"/>
        <v/>
      </c>
      <c r="BB12" t="str">
        <f t="shared" si="21"/>
        <v/>
      </c>
      <c r="BC12" t="str">
        <f t="shared" si="22"/>
        <v/>
      </c>
      <c r="BD12" t="str">
        <f t="shared" si="23"/>
        <v/>
      </c>
      <c r="BE12" t="str">
        <f t="shared" si="24"/>
        <v/>
      </c>
      <c r="BF12" t="str">
        <f t="shared" si="25"/>
        <v/>
      </c>
      <c r="BG12" t="str">
        <f t="shared" si="26"/>
        <v/>
      </c>
      <c r="BH12" t="str">
        <f t="shared" si="27"/>
        <v/>
      </c>
      <c r="BI12" t="str">
        <f t="shared" si="28"/>
        <v/>
      </c>
      <c r="BJ12" t="str">
        <f t="shared" si="29"/>
        <v/>
      </c>
      <c r="BK12" t="str">
        <f t="shared" si="30"/>
        <v/>
      </c>
      <c r="BL12" t="str">
        <f t="shared" si="31"/>
        <v/>
      </c>
      <c r="BM12" t="str">
        <f t="shared" si="32"/>
        <v/>
      </c>
      <c r="BN12" t="str">
        <f t="shared" si="33"/>
        <v/>
      </c>
      <c r="BO12" t="str">
        <f t="shared" si="34"/>
        <v/>
      </c>
      <c r="BP12" t="str">
        <f t="shared" si="35"/>
        <v/>
      </c>
      <c r="BQ12" t="str">
        <f t="shared" si="36"/>
        <v/>
      </c>
      <c r="BR12" t="str">
        <f t="shared" si="37"/>
        <v/>
      </c>
      <c r="BT12">
        <f t="shared" si="38"/>
        <v>0</v>
      </c>
      <c r="BU12">
        <f t="shared" si="39"/>
        <v>0</v>
      </c>
      <c r="BV12">
        <f t="shared" si="40"/>
        <v>0</v>
      </c>
      <c r="BW12">
        <f t="shared" si="41"/>
        <v>0</v>
      </c>
      <c r="BX12">
        <f t="shared" si="42"/>
        <v>0</v>
      </c>
      <c r="BY12">
        <f t="shared" si="43"/>
        <v>0</v>
      </c>
      <c r="BZ12">
        <f t="shared" si="44"/>
        <v>0</v>
      </c>
      <c r="CA12">
        <f t="shared" si="45"/>
        <v>0</v>
      </c>
      <c r="CB12">
        <f t="shared" si="46"/>
        <v>0</v>
      </c>
      <c r="CC12">
        <f t="shared" si="47"/>
        <v>0</v>
      </c>
      <c r="CD12">
        <f t="shared" si="48"/>
        <v>0</v>
      </c>
      <c r="CE12">
        <f t="shared" si="49"/>
        <v>0</v>
      </c>
      <c r="CF12">
        <f t="shared" si="50"/>
        <v>0</v>
      </c>
      <c r="CG12">
        <f t="shared" si="51"/>
        <v>0</v>
      </c>
      <c r="CH12">
        <f t="shared" si="52"/>
        <v>0</v>
      </c>
      <c r="CI12">
        <f t="shared" si="53"/>
        <v>0</v>
      </c>
      <c r="CJ12">
        <f t="shared" si="54"/>
        <v>0</v>
      </c>
      <c r="CK12">
        <f t="shared" si="55"/>
        <v>0</v>
      </c>
      <c r="CL12">
        <f t="shared" si="56"/>
        <v>0</v>
      </c>
      <c r="CM12">
        <f t="shared" si="57"/>
        <v>0</v>
      </c>
      <c r="CN12">
        <f t="shared" si="58"/>
        <v>0</v>
      </c>
      <c r="CO12">
        <f t="shared" si="59"/>
        <v>0</v>
      </c>
      <c r="CP12">
        <f t="shared" si="60"/>
        <v>0</v>
      </c>
      <c r="CQ12">
        <f t="shared" si="61"/>
        <v>0</v>
      </c>
      <c r="CR12">
        <f t="shared" si="62"/>
        <v>0</v>
      </c>
      <c r="CS12">
        <f t="shared" si="63"/>
        <v>0</v>
      </c>
      <c r="CT12">
        <f t="shared" si="64"/>
        <v>0</v>
      </c>
      <c r="CU12">
        <f t="shared" si="65"/>
        <v>0</v>
      </c>
      <c r="CV12">
        <f t="shared" si="66"/>
        <v>0</v>
      </c>
      <c r="CW12">
        <f t="shared" si="67"/>
        <v>0</v>
      </c>
      <c r="CX12">
        <f t="shared" si="68"/>
        <v>0</v>
      </c>
    </row>
    <row r="13" spans="1:102" x14ac:dyDescent="0.25">
      <c r="A13" s="18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7" t="str">
        <f t="shared" si="3"/>
        <v/>
      </c>
      <c r="AH13" s="28" t="str">
        <f>IF(COUNTA(B13:AF13)+LEN($A13)=0,"",SUM($B$4:$AF$4)*Nastavenia!$B$6)</f>
        <v/>
      </c>
      <c r="AI13" s="28" t="str">
        <f t="shared" si="4"/>
        <v/>
      </c>
      <c r="AJ13" s="29" t="str">
        <f t="shared" si="5"/>
        <v/>
      </c>
      <c r="AK13" s="29" t="str">
        <f t="shared" si="6"/>
        <v/>
      </c>
      <c r="AL13" s="30" t="str">
        <f t="shared" si="7"/>
        <v/>
      </c>
      <c r="AN13" t="str">
        <f>""</f>
        <v/>
      </c>
      <c r="AO13" t="str">
        <f t="shared" si="8"/>
        <v/>
      </c>
      <c r="AP13" t="str">
        <f t="shared" si="9"/>
        <v/>
      </c>
      <c r="AQ13" t="str">
        <f t="shared" si="10"/>
        <v/>
      </c>
      <c r="AR13" t="str">
        <f t="shared" si="11"/>
        <v/>
      </c>
      <c r="AS13" t="str">
        <f t="shared" si="12"/>
        <v/>
      </c>
      <c r="AT13" t="str">
        <f t="shared" si="13"/>
        <v/>
      </c>
      <c r="AU13" t="str">
        <f t="shared" si="14"/>
        <v/>
      </c>
      <c r="AV13" t="str">
        <f t="shared" si="15"/>
        <v/>
      </c>
      <c r="AW13" t="str">
        <f t="shared" si="16"/>
        <v/>
      </c>
      <c r="AX13" t="str">
        <f t="shared" si="17"/>
        <v/>
      </c>
      <c r="AY13" t="str">
        <f t="shared" si="18"/>
        <v/>
      </c>
      <c r="AZ13" t="str">
        <f t="shared" si="19"/>
        <v/>
      </c>
      <c r="BA13" t="str">
        <f t="shared" si="20"/>
        <v/>
      </c>
      <c r="BB13" t="str">
        <f t="shared" si="21"/>
        <v/>
      </c>
      <c r="BC13" t="str">
        <f t="shared" si="22"/>
        <v/>
      </c>
      <c r="BD13" t="str">
        <f t="shared" si="23"/>
        <v/>
      </c>
      <c r="BE13" t="str">
        <f t="shared" si="24"/>
        <v/>
      </c>
      <c r="BF13" t="str">
        <f t="shared" si="25"/>
        <v/>
      </c>
      <c r="BG13" t="str">
        <f t="shared" si="26"/>
        <v/>
      </c>
      <c r="BH13" t="str">
        <f t="shared" si="27"/>
        <v/>
      </c>
      <c r="BI13" t="str">
        <f t="shared" si="28"/>
        <v/>
      </c>
      <c r="BJ13" t="str">
        <f t="shared" si="29"/>
        <v/>
      </c>
      <c r="BK13" t="str">
        <f t="shared" si="30"/>
        <v/>
      </c>
      <c r="BL13" t="str">
        <f t="shared" si="31"/>
        <v/>
      </c>
      <c r="BM13" t="str">
        <f t="shared" si="32"/>
        <v/>
      </c>
      <c r="BN13" t="str">
        <f t="shared" si="33"/>
        <v/>
      </c>
      <c r="BO13" t="str">
        <f t="shared" si="34"/>
        <v/>
      </c>
      <c r="BP13" t="str">
        <f t="shared" si="35"/>
        <v/>
      </c>
      <c r="BQ13" t="str">
        <f t="shared" si="36"/>
        <v/>
      </c>
      <c r="BR13" t="str">
        <f t="shared" si="37"/>
        <v/>
      </c>
      <c r="BT13">
        <f t="shared" si="38"/>
        <v>0</v>
      </c>
      <c r="BU13">
        <f t="shared" si="39"/>
        <v>0</v>
      </c>
      <c r="BV13">
        <f t="shared" si="40"/>
        <v>0</v>
      </c>
      <c r="BW13">
        <f t="shared" si="41"/>
        <v>0</v>
      </c>
      <c r="BX13">
        <f t="shared" si="42"/>
        <v>0</v>
      </c>
      <c r="BY13">
        <f t="shared" si="43"/>
        <v>0</v>
      </c>
      <c r="BZ13">
        <f t="shared" si="44"/>
        <v>0</v>
      </c>
      <c r="CA13">
        <f t="shared" si="45"/>
        <v>0</v>
      </c>
      <c r="CB13">
        <f t="shared" si="46"/>
        <v>0</v>
      </c>
      <c r="CC13">
        <f t="shared" si="47"/>
        <v>0</v>
      </c>
      <c r="CD13">
        <f t="shared" si="48"/>
        <v>0</v>
      </c>
      <c r="CE13">
        <f t="shared" si="49"/>
        <v>0</v>
      </c>
      <c r="CF13">
        <f t="shared" si="50"/>
        <v>0</v>
      </c>
      <c r="CG13">
        <f t="shared" si="51"/>
        <v>0</v>
      </c>
      <c r="CH13">
        <f t="shared" si="52"/>
        <v>0</v>
      </c>
      <c r="CI13">
        <f t="shared" si="53"/>
        <v>0</v>
      </c>
      <c r="CJ13">
        <f t="shared" si="54"/>
        <v>0</v>
      </c>
      <c r="CK13">
        <f t="shared" si="55"/>
        <v>0</v>
      </c>
      <c r="CL13">
        <f t="shared" si="56"/>
        <v>0</v>
      </c>
      <c r="CM13">
        <f t="shared" si="57"/>
        <v>0</v>
      </c>
      <c r="CN13">
        <f t="shared" si="58"/>
        <v>0</v>
      </c>
      <c r="CO13">
        <f t="shared" si="59"/>
        <v>0</v>
      </c>
      <c r="CP13">
        <f t="shared" si="60"/>
        <v>0</v>
      </c>
      <c r="CQ13">
        <f t="shared" si="61"/>
        <v>0</v>
      </c>
      <c r="CR13">
        <f t="shared" si="62"/>
        <v>0</v>
      </c>
      <c r="CS13">
        <f t="shared" si="63"/>
        <v>0</v>
      </c>
      <c r="CT13">
        <f t="shared" si="64"/>
        <v>0</v>
      </c>
      <c r="CU13">
        <f t="shared" si="65"/>
        <v>0</v>
      </c>
      <c r="CV13">
        <f t="shared" si="66"/>
        <v>0</v>
      </c>
      <c r="CW13">
        <f t="shared" si="67"/>
        <v>0</v>
      </c>
      <c r="CX13">
        <f t="shared" si="68"/>
        <v>0</v>
      </c>
    </row>
    <row r="14" spans="1:102" x14ac:dyDescent="0.25">
      <c r="A14" s="18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7" t="str">
        <f t="shared" si="3"/>
        <v/>
      </c>
      <c r="AH14" s="28" t="str">
        <f>IF(COUNTA(B14:AF14)+LEN($A14)=0,"",SUM($B$4:$AF$4)*Nastavenia!$B$6)</f>
        <v/>
      </c>
      <c r="AI14" s="28" t="str">
        <f t="shared" si="4"/>
        <v/>
      </c>
      <c r="AJ14" s="29" t="str">
        <f t="shared" si="5"/>
        <v/>
      </c>
      <c r="AK14" s="29" t="str">
        <f t="shared" si="6"/>
        <v/>
      </c>
      <c r="AL14" s="30" t="str">
        <f t="shared" si="7"/>
        <v/>
      </c>
      <c r="AN14" t="str">
        <f>""</f>
        <v/>
      </c>
      <c r="AO14" t="str">
        <f t="shared" si="8"/>
        <v/>
      </c>
      <c r="AP14" t="str">
        <f t="shared" si="9"/>
        <v/>
      </c>
      <c r="AQ14" t="str">
        <f t="shared" si="10"/>
        <v/>
      </c>
      <c r="AR14" t="str">
        <f t="shared" si="11"/>
        <v/>
      </c>
      <c r="AS14" t="str">
        <f t="shared" si="12"/>
        <v/>
      </c>
      <c r="AT14" t="str">
        <f t="shared" si="13"/>
        <v/>
      </c>
      <c r="AU14" t="str">
        <f t="shared" si="14"/>
        <v/>
      </c>
      <c r="AV14" t="str">
        <f t="shared" si="15"/>
        <v/>
      </c>
      <c r="AW14" t="str">
        <f t="shared" si="16"/>
        <v/>
      </c>
      <c r="AX14" t="str">
        <f t="shared" si="17"/>
        <v/>
      </c>
      <c r="AY14" t="str">
        <f t="shared" si="18"/>
        <v/>
      </c>
      <c r="AZ14" t="str">
        <f t="shared" si="19"/>
        <v/>
      </c>
      <c r="BA14" t="str">
        <f t="shared" si="20"/>
        <v/>
      </c>
      <c r="BB14" t="str">
        <f t="shared" si="21"/>
        <v/>
      </c>
      <c r="BC14" t="str">
        <f t="shared" si="22"/>
        <v/>
      </c>
      <c r="BD14" t="str">
        <f t="shared" si="23"/>
        <v/>
      </c>
      <c r="BE14" t="str">
        <f t="shared" si="24"/>
        <v/>
      </c>
      <c r="BF14" t="str">
        <f t="shared" si="25"/>
        <v/>
      </c>
      <c r="BG14" t="str">
        <f t="shared" si="26"/>
        <v/>
      </c>
      <c r="BH14" t="str">
        <f t="shared" si="27"/>
        <v/>
      </c>
      <c r="BI14" t="str">
        <f t="shared" si="28"/>
        <v/>
      </c>
      <c r="BJ14" t="str">
        <f t="shared" si="29"/>
        <v/>
      </c>
      <c r="BK14" t="str">
        <f t="shared" si="30"/>
        <v/>
      </c>
      <c r="BL14" t="str">
        <f t="shared" si="31"/>
        <v/>
      </c>
      <c r="BM14" t="str">
        <f t="shared" si="32"/>
        <v/>
      </c>
      <c r="BN14" t="str">
        <f t="shared" si="33"/>
        <v/>
      </c>
      <c r="BO14" t="str">
        <f t="shared" si="34"/>
        <v/>
      </c>
      <c r="BP14" t="str">
        <f t="shared" si="35"/>
        <v/>
      </c>
      <c r="BQ14" t="str">
        <f t="shared" si="36"/>
        <v/>
      </c>
      <c r="BR14" t="str">
        <f t="shared" si="37"/>
        <v/>
      </c>
      <c r="BT14">
        <f t="shared" si="38"/>
        <v>0</v>
      </c>
      <c r="BU14">
        <f t="shared" si="39"/>
        <v>0</v>
      </c>
      <c r="BV14">
        <f t="shared" si="40"/>
        <v>0</v>
      </c>
      <c r="BW14">
        <f t="shared" si="41"/>
        <v>0</v>
      </c>
      <c r="BX14">
        <f t="shared" si="42"/>
        <v>0</v>
      </c>
      <c r="BY14">
        <f t="shared" si="43"/>
        <v>0</v>
      </c>
      <c r="BZ14">
        <f t="shared" si="44"/>
        <v>0</v>
      </c>
      <c r="CA14">
        <f t="shared" si="45"/>
        <v>0</v>
      </c>
      <c r="CB14">
        <f t="shared" si="46"/>
        <v>0</v>
      </c>
      <c r="CC14">
        <f t="shared" si="47"/>
        <v>0</v>
      </c>
      <c r="CD14">
        <f t="shared" si="48"/>
        <v>0</v>
      </c>
      <c r="CE14">
        <f t="shared" si="49"/>
        <v>0</v>
      </c>
      <c r="CF14">
        <f t="shared" si="50"/>
        <v>0</v>
      </c>
      <c r="CG14">
        <f t="shared" si="51"/>
        <v>0</v>
      </c>
      <c r="CH14">
        <f t="shared" si="52"/>
        <v>0</v>
      </c>
      <c r="CI14">
        <f t="shared" si="53"/>
        <v>0</v>
      </c>
      <c r="CJ14">
        <f t="shared" si="54"/>
        <v>0</v>
      </c>
      <c r="CK14">
        <f t="shared" si="55"/>
        <v>0</v>
      </c>
      <c r="CL14">
        <f t="shared" si="56"/>
        <v>0</v>
      </c>
      <c r="CM14">
        <f t="shared" si="57"/>
        <v>0</v>
      </c>
      <c r="CN14">
        <f t="shared" si="58"/>
        <v>0</v>
      </c>
      <c r="CO14">
        <f t="shared" si="59"/>
        <v>0</v>
      </c>
      <c r="CP14">
        <f t="shared" si="60"/>
        <v>0</v>
      </c>
      <c r="CQ14">
        <f t="shared" si="61"/>
        <v>0</v>
      </c>
      <c r="CR14">
        <f t="shared" si="62"/>
        <v>0</v>
      </c>
      <c r="CS14">
        <f t="shared" si="63"/>
        <v>0</v>
      </c>
      <c r="CT14">
        <f t="shared" si="64"/>
        <v>0</v>
      </c>
      <c r="CU14">
        <f t="shared" si="65"/>
        <v>0</v>
      </c>
      <c r="CV14">
        <f t="shared" si="66"/>
        <v>0</v>
      </c>
      <c r="CW14">
        <f t="shared" si="67"/>
        <v>0</v>
      </c>
      <c r="CX14">
        <f t="shared" si="68"/>
        <v>0</v>
      </c>
    </row>
    <row r="15" spans="1:102" x14ac:dyDescent="0.25">
      <c r="A15" s="18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7" t="str">
        <f t="shared" si="3"/>
        <v/>
      </c>
      <c r="AH15" s="28" t="str">
        <f>IF(COUNTA(B15:AF15)+LEN($A15)=0,"",SUM($B$4:$AF$4)*Nastavenia!$B$6)</f>
        <v/>
      </c>
      <c r="AI15" s="28" t="str">
        <f t="shared" si="4"/>
        <v/>
      </c>
      <c r="AJ15" s="29" t="str">
        <f t="shared" si="5"/>
        <v/>
      </c>
      <c r="AK15" s="29" t="str">
        <f t="shared" si="6"/>
        <v/>
      </c>
      <c r="AL15" s="30" t="str">
        <f t="shared" si="7"/>
        <v/>
      </c>
      <c r="AN15" t="str">
        <f>""</f>
        <v/>
      </c>
      <c r="AO15" t="str">
        <f t="shared" si="8"/>
        <v/>
      </c>
      <c r="AP15" t="str">
        <f t="shared" si="9"/>
        <v/>
      </c>
      <c r="AQ15" t="str">
        <f t="shared" si="10"/>
        <v/>
      </c>
      <c r="AR15" t="str">
        <f t="shared" si="11"/>
        <v/>
      </c>
      <c r="AS15" t="str">
        <f t="shared" si="12"/>
        <v/>
      </c>
      <c r="AT15" t="str">
        <f t="shared" si="13"/>
        <v/>
      </c>
      <c r="AU15" t="str">
        <f t="shared" si="14"/>
        <v/>
      </c>
      <c r="AV15" t="str">
        <f t="shared" si="15"/>
        <v/>
      </c>
      <c r="AW15" t="str">
        <f t="shared" si="16"/>
        <v/>
      </c>
      <c r="AX15" t="str">
        <f t="shared" si="17"/>
        <v/>
      </c>
      <c r="AY15" t="str">
        <f t="shared" si="18"/>
        <v/>
      </c>
      <c r="AZ15" t="str">
        <f t="shared" si="19"/>
        <v/>
      </c>
      <c r="BA15" t="str">
        <f t="shared" si="20"/>
        <v/>
      </c>
      <c r="BB15" t="str">
        <f t="shared" si="21"/>
        <v/>
      </c>
      <c r="BC15" t="str">
        <f t="shared" si="22"/>
        <v/>
      </c>
      <c r="BD15" t="str">
        <f t="shared" si="23"/>
        <v/>
      </c>
      <c r="BE15" t="str">
        <f t="shared" si="24"/>
        <v/>
      </c>
      <c r="BF15" t="str">
        <f t="shared" si="25"/>
        <v/>
      </c>
      <c r="BG15" t="str">
        <f t="shared" si="26"/>
        <v/>
      </c>
      <c r="BH15" t="str">
        <f t="shared" si="27"/>
        <v/>
      </c>
      <c r="BI15" t="str">
        <f t="shared" si="28"/>
        <v/>
      </c>
      <c r="BJ15" t="str">
        <f t="shared" si="29"/>
        <v/>
      </c>
      <c r="BK15" t="str">
        <f t="shared" si="30"/>
        <v/>
      </c>
      <c r="BL15" t="str">
        <f t="shared" si="31"/>
        <v/>
      </c>
      <c r="BM15" t="str">
        <f t="shared" si="32"/>
        <v/>
      </c>
      <c r="BN15" t="str">
        <f t="shared" si="33"/>
        <v/>
      </c>
      <c r="BO15" t="str">
        <f t="shared" si="34"/>
        <v/>
      </c>
      <c r="BP15" t="str">
        <f t="shared" si="35"/>
        <v/>
      </c>
      <c r="BQ15" t="str">
        <f t="shared" si="36"/>
        <v/>
      </c>
      <c r="BR15" t="str">
        <f t="shared" si="37"/>
        <v/>
      </c>
      <c r="BT15">
        <f t="shared" si="38"/>
        <v>0</v>
      </c>
      <c r="BU15">
        <f t="shared" si="39"/>
        <v>0</v>
      </c>
      <c r="BV15">
        <f t="shared" si="40"/>
        <v>0</v>
      </c>
      <c r="BW15">
        <f t="shared" si="41"/>
        <v>0</v>
      </c>
      <c r="BX15">
        <f t="shared" si="42"/>
        <v>0</v>
      </c>
      <c r="BY15">
        <f t="shared" si="43"/>
        <v>0</v>
      </c>
      <c r="BZ15">
        <f t="shared" si="44"/>
        <v>0</v>
      </c>
      <c r="CA15">
        <f t="shared" si="45"/>
        <v>0</v>
      </c>
      <c r="CB15">
        <f t="shared" si="46"/>
        <v>0</v>
      </c>
      <c r="CC15">
        <f t="shared" si="47"/>
        <v>0</v>
      </c>
      <c r="CD15">
        <f t="shared" si="48"/>
        <v>0</v>
      </c>
      <c r="CE15">
        <f t="shared" si="49"/>
        <v>0</v>
      </c>
      <c r="CF15">
        <f t="shared" si="50"/>
        <v>0</v>
      </c>
      <c r="CG15">
        <f t="shared" si="51"/>
        <v>0</v>
      </c>
      <c r="CH15">
        <f t="shared" si="52"/>
        <v>0</v>
      </c>
      <c r="CI15">
        <f t="shared" si="53"/>
        <v>0</v>
      </c>
      <c r="CJ15">
        <f t="shared" si="54"/>
        <v>0</v>
      </c>
      <c r="CK15">
        <f t="shared" si="55"/>
        <v>0</v>
      </c>
      <c r="CL15">
        <f t="shared" si="56"/>
        <v>0</v>
      </c>
      <c r="CM15">
        <f t="shared" si="57"/>
        <v>0</v>
      </c>
      <c r="CN15">
        <f t="shared" si="58"/>
        <v>0</v>
      </c>
      <c r="CO15">
        <f t="shared" si="59"/>
        <v>0</v>
      </c>
      <c r="CP15">
        <f t="shared" si="60"/>
        <v>0</v>
      </c>
      <c r="CQ15">
        <f t="shared" si="61"/>
        <v>0</v>
      </c>
      <c r="CR15">
        <f t="shared" si="62"/>
        <v>0</v>
      </c>
      <c r="CS15">
        <f t="shared" si="63"/>
        <v>0</v>
      </c>
      <c r="CT15">
        <f t="shared" si="64"/>
        <v>0</v>
      </c>
      <c r="CU15">
        <f t="shared" si="65"/>
        <v>0</v>
      </c>
      <c r="CV15">
        <f t="shared" si="66"/>
        <v>0</v>
      </c>
      <c r="CW15">
        <f t="shared" si="67"/>
        <v>0</v>
      </c>
      <c r="CX15">
        <f t="shared" si="68"/>
        <v>0</v>
      </c>
    </row>
    <row r="16" spans="1:102" x14ac:dyDescent="0.25">
      <c r="A16" s="18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 t="str">
        <f t="shared" si="3"/>
        <v/>
      </c>
      <c r="AH16" s="28" t="str">
        <f>IF(COUNTA(B16:AF16)+LEN($A16)=0,"",SUM($B$4:$AF$4)*Nastavenia!$B$6)</f>
        <v/>
      </c>
      <c r="AI16" s="28" t="str">
        <f t="shared" si="4"/>
        <v/>
      </c>
      <c r="AJ16" s="29" t="str">
        <f t="shared" si="5"/>
        <v/>
      </c>
      <c r="AK16" s="29" t="str">
        <f t="shared" si="6"/>
        <v/>
      </c>
      <c r="AL16" s="30" t="str">
        <f t="shared" si="7"/>
        <v/>
      </c>
      <c r="AN16" t="str">
        <f>""</f>
        <v/>
      </c>
      <c r="AO16" t="str">
        <f t="shared" si="8"/>
        <v/>
      </c>
      <c r="AP16" t="str">
        <f t="shared" si="9"/>
        <v/>
      </c>
      <c r="AQ16" t="str">
        <f t="shared" si="10"/>
        <v/>
      </c>
      <c r="AR16" t="str">
        <f t="shared" si="11"/>
        <v/>
      </c>
      <c r="AS16" t="str">
        <f t="shared" si="12"/>
        <v/>
      </c>
      <c r="AT16" t="str">
        <f t="shared" si="13"/>
        <v/>
      </c>
      <c r="AU16" t="str">
        <f t="shared" si="14"/>
        <v/>
      </c>
      <c r="AV16" t="str">
        <f t="shared" si="15"/>
        <v/>
      </c>
      <c r="AW16" t="str">
        <f t="shared" si="16"/>
        <v/>
      </c>
      <c r="AX16" t="str">
        <f t="shared" si="17"/>
        <v/>
      </c>
      <c r="AY16" t="str">
        <f t="shared" si="18"/>
        <v/>
      </c>
      <c r="AZ16" t="str">
        <f t="shared" si="19"/>
        <v/>
      </c>
      <c r="BA16" t="str">
        <f t="shared" si="20"/>
        <v/>
      </c>
      <c r="BB16" t="str">
        <f t="shared" si="21"/>
        <v/>
      </c>
      <c r="BC16" t="str">
        <f t="shared" si="22"/>
        <v/>
      </c>
      <c r="BD16" t="str">
        <f t="shared" si="23"/>
        <v/>
      </c>
      <c r="BE16" t="str">
        <f t="shared" si="24"/>
        <v/>
      </c>
      <c r="BF16" t="str">
        <f t="shared" si="25"/>
        <v/>
      </c>
      <c r="BG16" t="str">
        <f t="shared" si="26"/>
        <v/>
      </c>
      <c r="BH16" t="str">
        <f t="shared" si="27"/>
        <v/>
      </c>
      <c r="BI16" t="str">
        <f t="shared" si="28"/>
        <v/>
      </c>
      <c r="BJ16" t="str">
        <f t="shared" si="29"/>
        <v/>
      </c>
      <c r="BK16" t="str">
        <f t="shared" si="30"/>
        <v/>
      </c>
      <c r="BL16" t="str">
        <f t="shared" si="31"/>
        <v/>
      </c>
      <c r="BM16" t="str">
        <f t="shared" si="32"/>
        <v/>
      </c>
      <c r="BN16" t="str">
        <f t="shared" si="33"/>
        <v/>
      </c>
      <c r="BO16" t="str">
        <f t="shared" si="34"/>
        <v/>
      </c>
      <c r="BP16" t="str">
        <f t="shared" si="35"/>
        <v/>
      </c>
      <c r="BQ16" t="str">
        <f t="shared" si="36"/>
        <v/>
      </c>
      <c r="BR16" t="str">
        <f t="shared" si="37"/>
        <v/>
      </c>
      <c r="BT16">
        <f t="shared" si="38"/>
        <v>0</v>
      </c>
      <c r="BU16">
        <f t="shared" si="39"/>
        <v>0</v>
      </c>
      <c r="BV16">
        <f t="shared" si="40"/>
        <v>0</v>
      </c>
      <c r="BW16">
        <f t="shared" si="41"/>
        <v>0</v>
      </c>
      <c r="BX16">
        <f t="shared" si="42"/>
        <v>0</v>
      </c>
      <c r="BY16">
        <f t="shared" si="43"/>
        <v>0</v>
      </c>
      <c r="BZ16">
        <f t="shared" si="44"/>
        <v>0</v>
      </c>
      <c r="CA16">
        <f t="shared" si="45"/>
        <v>0</v>
      </c>
      <c r="CB16">
        <f t="shared" si="46"/>
        <v>0</v>
      </c>
      <c r="CC16">
        <f t="shared" si="47"/>
        <v>0</v>
      </c>
      <c r="CD16">
        <f t="shared" si="48"/>
        <v>0</v>
      </c>
      <c r="CE16">
        <f t="shared" si="49"/>
        <v>0</v>
      </c>
      <c r="CF16">
        <f t="shared" si="50"/>
        <v>0</v>
      </c>
      <c r="CG16">
        <f t="shared" si="51"/>
        <v>0</v>
      </c>
      <c r="CH16">
        <f t="shared" si="52"/>
        <v>0</v>
      </c>
      <c r="CI16">
        <f t="shared" si="53"/>
        <v>0</v>
      </c>
      <c r="CJ16">
        <f t="shared" si="54"/>
        <v>0</v>
      </c>
      <c r="CK16">
        <f t="shared" si="55"/>
        <v>0</v>
      </c>
      <c r="CL16">
        <f t="shared" si="56"/>
        <v>0</v>
      </c>
      <c r="CM16">
        <f t="shared" si="57"/>
        <v>0</v>
      </c>
      <c r="CN16">
        <f t="shared" si="58"/>
        <v>0</v>
      </c>
      <c r="CO16">
        <f t="shared" si="59"/>
        <v>0</v>
      </c>
      <c r="CP16">
        <f t="shared" si="60"/>
        <v>0</v>
      </c>
      <c r="CQ16">
        <f t="shared" si="61"/>
        <v>0</v>
      </c>
      <c r="CR16">
        <f t="shared" si="62"/>
        <v>0</v>
      </c>
      <c r="CS16">
        <f t="shared" si="63"/>
        <v>0</v>
      </c>
      <c r="CT16">
        <f t="shared" si="64"/>
        <v>0</v>
      </c>
      <c r="CU16">
        <f t="shared" si="65"/>
        <v>0</v>
      </c>
      <c r="CV16">
        <f t="shared" si="66"/>
        <v>0</v>
      </c>
      <c r="CW16">
        <f t="shared" si="67"/>
        <v>0</v>
      </c>
      <c r="CX16">
        <f t="shared" si="68"/>
        <v>0</v>
      </c>
    </row>
    <row r="17" spans="1:102" x14ac:dyDescent="0.25">
      <c r="A17" s="18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7" t="str">
        <f t="shared" si="3"/>
        <v/>
      </c>
      <c r="AH17" s="28" t="str">
        <f>IF(COUNTA(B17:AF17)+LEN($A17)=0,"",SUM($B$4:$AF$4)*Nastavenia!$B$6)</f>
        <v/>
      </c>
      <c r="AI17" s="28" t="str">
        <f t="shared" si="4"/>
        <v/>
      </c>
      <c r="AJ17" s="29" t="str">
        <f t="shared" si="5"/>
        <v/>
      </c>
      <c r="AK17" s="29" t="str">
        <f t="shared" si="6"/>
        <v/>
      </c>
      <c r="AL17" s="30" t="str">
        <f t="shared" si="7"/>
        <v/>
      </c>
      <c r="AN17" t="str">
        <f>""</f>
        <v/>
      </c>
      <c r="AO17" t="str">
        <f t="shared" si="8"/>
        <v/>
      </c>
      <c r="AP17" t="str">
        <f t="shared" si="9"/>
        <v/>
      </c>
      <c r="AQ17" t="str">
        <f t="shared" si="10"/>
        <v/>
      </c>
      <c r="AR17" t="str">
        <f t="shared" si="11"/>
        <v/>
      </c>
      <c r="AS17" t="str">
        <f t="shared" si="12"/>
        <v/>
      </c>
      <c r="AT17" t="str">
        <f t="shared" si="13"/>
        <v/>
      </c>
      <c r="AU17" t="str">
        <f t="shared" si="14"/>
        <v/>
      </c>
      <c r="AV17" t="str">
        <f t="shared" si="15"/>
        <v/>
      </c>
      <c r="AW17" t="str">
        <f t="shared" si="16"/>
        <v/>
      </c>
      <c r="AX17" t="str">
        <f t="shared" si="17"/>
        <v/>
      </c>
      <c r="AY17" t="str">
        <f t="shared" si="18"/>
        <v/>
      </c>
      <c r="AZ17" t="str">
        <f t="shared" si="19"/>
        <v/>
      </c>
      <c r="BA17" t="str">
        <f t="shared" si="20"/>
        <v/>
      </c>
      <c r="BB17" t="str">
        <f t="shared" si="21"/>
        <v/>
      </c>
      <c r="BC17" t="str">
        <f t="shared" si="22"/>
        <v/>
      </c>
      <c r="BD17" t="str">
        <f t="shared" si="23"/>
        <v/>
      </c>
      <c r="BE17" t="str">
        <f t="shared" si="24"/>
        <v/>
      </c>
      <c r="BF17" t="str">
        <f t="shared" si="25"/>
        <v/>
      </c>
      <c r="BG17" t="str">
        <f t="shared" si="26"/>
        <v/>
      </c>
      <c r="BH17" t="str">
        <f t="shared" si="27"/>
        <v/>
      </c>
      <c r="BI17" t="str">
        <f t="shared" si="28"/>
        <v/>
      </c>
      <c r="BJ17" t="str">
        <f t="shared" si="29"/>
        <v/>
      </c>
      <c r="BK17" t="str">
        <f t="shared" si="30"/>
        <v/>
      </c>
      <c r="BL17" t="str">
        <f t="shared" si="31"/>
        <v/>
      </c>
      <c r="BM17" t="str">
        <f t="shared" si="32"/>
        <v/>
      </c>
      <c r="BN17" t="str">
        <f t="shared" si="33"/>
        <v/>
      </c>
      <c r="BO17" t="str">
        <f t="shared" si="34"/>
        <v/>
      </c>
      <c r="BP17" t="str">
        <f t="shared" si="35"/>
        <v/>
      </c>
      <c r="BQ17" t="str">
        <f t="shared" si="36"/>
        <v/>
      </c>
      <c r="BR17" t="str">
        <f t="shared" si="37"/>
        <v/>
      </c>
      <c r="BT17">
        <f t="shared" si="38"/>
        <v>0</v>
      </c>
      <c r="BU17">
        <f t="shared" si="39"/>
        <v>0</v>
      </c>
      <c r="BV17">
        <f t="shared" si="40"/>
        <v>0</v>
      </c>
      <c r="BW17">
        <f t="shared" si="41"/>
        <v>0</v>
      </c>
      <c r="BX17">
        <f t="shared" si="42"/>
        <v>0</v>
      </c>
      <c r="BY17">
        <f t="shared" si="43"/>
        <v>0</v>
      </c>
      <c r="BZ17">
        <f t="shared" si="44"/>
        <v>0</v>
      </c>
      <c r="CA17">
        <f t="shared" si="45"/>
        <v>0</v>
      </c>
      <c r="CB17">
        <f t="shared" si="46"/>
        <v>0</v>
      </c>
      <c r="CC17">
        <f t="shared" si="47"/>
        <v>0</v>
      </c>
      <c r="CD17">
        <f t="shared" si="48"/>
        <v>0</v>
      </c>
      <c r="CE17">
        <f t="shared" si="49"/>
        <v>0</v>
      </c>
      <c r="CF17">
        <f t="shared" si="50"/>
        <v>0</v>
      </c>
      <c r="CG17">
        <f t="shared" si="51"/>
        <v>0</v>
      </c>
      <c r="CH17">
        <f t="shared" si="52"/>
        <v>0</v>
      </c>
      <c r="CI17">
        <f t="shared" si="53"/>
        <v>0</v>
      </c>
      <c r="CJ17">
        <f t="shared" si="54"/>
        <v>0</v>
      </c>
      <c r="CK17">
        <f t="shared" si="55"/>
        <v>0</v>
      </c>
      <c r="CL17">
        <f t="shared" si="56"/>
        <v>0</v>
      </c>
      <c r="CM17">
        <f t="shared" si="57"/>
        <v>0</v>
      </c>
      <c r="CN17">
        <f t="shared" si="58"/>
        <v>0</v>
      </c>
      <c r="CO17">
        <f t="shared" si="59"/>
        <v>0</v>
      </c>
      <c r="CP17">
        <f t="shared" si="60"/>
        <v>0</v>
      </c>
      <c r="CQ17">
        <f t="shared" si="61"/>
        <v>0</v>
      </c>
      <c r="CR17">
        <f t="shared" si="62"/>
        <v>0</v>
      </c>
      <c r="CS17">
        <f t="shared" si="63"/>
        <v>0</v>
      </c>
      <c r="CT17">
        <f t="shared" si="64"/>
        <v>0</v>
      </c>
      <c r="CU17">
        <f t="shared" si="65"/>
        <v>0</v>
      </c>
      <c r="CV17">
        <f t="shared" si="66"/>
        <v>0</v>
      </c>
      <c r="CW17">
        <f t="shared" si="67"/>
        <v>0</v>
      </c>
      <c r="CX17">
        <f t="shared" si="68"/>
        <v>0</v>
      </c>
    </row>
    <row r="18" spans="1:102" x14ac:dyDescent="0.25">
      <c r="A18" s="18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7" t="str">
        <f t="shared" si="3"/>
        <v/>
      </c>
      <c r="AH18" s="28" t="str">
        <f>IF(COUNTA(B18:AF18)+LEN($A18)=0,"",SUM($B$4:$AF$4)*Nastavenia!$B$6)</f>
        <v/>
      </c>
      <c r="AI18" s="28" t="str">
        <f t="shared" si="4"/>
        <v/>
      </c>
      <c r="AJ18" s="29" t="str">
        <f t="shared" si="5"/>
        <v/>
      </c>
      <c r="AK18" s="29" t="str">
        <f t="shared" si="6"/>
        <v/>
      </c>
      <c r="AL18" s="30" t="str">
        <f t="shared" si="7"/>
        <v/>
      </c>
      <c r="AN18" t="str">
        <f>""</f>
        <v/>
      </c>
      <c r="AO18" t="str">
        <f t="shared" si="8"/>
        <v/>
      </c>
      <c r="AP18" t="str">
        <f t="shared" si="9"/>
        <v/>
      </c>
      <c r="AQ18" t="str">
        <f t="shared" si="10"/>
        <v/>
      </c>
      <c r="AR18" t="str">
        <f t="shared" si="11"/>
        <v/>
      </c>
      <c r="AS18" t="str">
        <f t="shared" si="12"/>
        <v/>
      </c>
      <c r="AT18" t="str">
        <f t="shared" si="13"/>
        <v/>
      </c>
      <c r="AU18" t="str">
        <f t="shared" si="14"/>
        <v/>
      </c>
      <c r="AV18" t="str">
        <f t="shared" si="15"/>
        <v/>
      </c>
      <c r="AW18" t="str">
        <f t="shared" si="16"/>
        <v/>
      </c>
      <c r="AX18" t="str">
        <f t="shared" si="17"/>
        <v/>
      </c>
      <c r="AY18" t="str">
        <f t="shared" si="18"/>
        <v/>
      </c>
      <c r="AZ18" t="str">
        <f t="shared" si="19"/>
        <v/>
      </c>
      <c r="BA18" t="str">
        <f t="shared" si="20"/>
        <v/>
      </c>
      <c r="BB18" t="str">
        <f t="shared" si="21"/>
        <v/>
      </c>
      <c r="BC18" t="str">
        <f t="shared" si="22"/>
        <v/>
      </c>
      <c r="BD18" t="str">
        <f t="shared" si="23"/>
        <v/>
      </c>
      <c r="BE18" t="str">
        <f t="shared" si="24"/>
        <v/>
      </c>
      <c r="BF18" t="str">
        <f t="shared" si="25"/>
        <v/>
      </c>
      <c r="BG18" t="str">
        <f t="shared" si="26"/>
        <v/>
      </c>
      <c r="BH18" t="str">
        <f t="shared" si="27"/>
        <v/>
      </c>
      <c r="BI18" t="str">
        <f t="shared" si="28"/>
        <v/>
      </c>
      <c r="BJ18" t="str">
        <f t="shared" si="29"/>
        <v/>
      </c>
      <c r="BK18" t="str">
        <f t="shared" si="30"/>
        <v/>
      </c>
      <c r="BL18" t="str">
        <f t="shared" si="31"/>
        <v/>
      </c>
      <c r="BM18" t="str">
        <f t="shared" si="32"/>
        <v/>
      </c>
      <c r="BN18" t="str">
        <f t="shared" si="33"/>
        <v/>
      </c>
      <c r="BO18" t="str">
        <f t="shared" si="34"/>
        <v/>
      </c>
      <c r="BP18" t="str">
        <f t="shared" si="35"/>
        <v/>
      </c>
      <c r="BQ18" t="str">
        <f t="shared" si="36"/>
        <v/>
      </c>
      <c r="BR18" t="str">
        <f t="shared" si="37"/>
        <v/>
      </c>
      <c r="BT18">
        <f t="shared" si="38"/>
        <v>0</v>
      </c>
      <c r="BU18">
        <f t="shared" si="39"/>
        <v>0</v>
      </c>
      <c r="BV18">
        <f t="shared" si="40"/>
        <v>0</v>
      </c>
      <c r="BW18">
        <f t="shared" si="41"/>
        <v>0</v>
      </c>
      <c r="BX18">
        <f t="shared" si="42"/>
        <v>0</v>
      </c>
      <c r="BY18">
        <f t="shared" si="43"/>
        <v>0</v>
      </c>
      <c r="BZ18">
        <f t="shared" si="44"/>
        <v>0</v>
      </c>
      <c r="CA18">
        <f t="shared" si="45"/>
        <v>0</v>
      </c>
      <c r="CB18">
        <f t="shared" si="46"/>
        <v>0</v>
      </c>
      <c r="CC18">
        <f t="shared" si="47"/>
        <v>0</v>
      </c>
      <c r="CD18">
        <f t="shared" si="48"/>
        <v>0</v>
      </c>
      <c r="CE18">
        <f t="shared" si="49"/>
        <v>0</v>
      </c>
      <c r="CF18">
        <f t="shared" si="50"/>
        <v>0</v>
      </c>
      <c r="CG18">
        <f t="shared" si="51"/>
        <v>0</v>
      </c>
      <c r="CH18">
        <f t="shared" si="52"/>
        <v>0</v>
      </c>
      <c r="CI18">
        <f t="shared" si="53"/>
        <v>0</v>
      </c>
      <c r="CJ18">
        <f t="shared" si="54"/>
        <v>0</v>
      </c>
      <c r="CK18">
        <f t="shared" si="55"/>
        <v>0</v>
      </c>
      <c r="CL18">
        <f t="shared" si="56"/>
        <v>0</v>
      </c>
      <c r="CM18">
        <f t="shared" si="57"/>
        <v>0</v>
      </c>
      <c r="CN18">
        <f t="shared" si="58"/>
        <v>0</v>
      </c>
      <c r="CO18">
        <f t="shared" si="59"/>
        <v>0</v>
      </c>
      <c r="CP18">
        <f t="shared" si="60"/>
        <v>0</v>
      </c>
      <c r="CQ18">
        <f t="shared" si="61"/>
        <v>0</v>
      </c>
      <c r="CR18">
        <f t="shared" si="62"/>
        <v>0</v>
      </c>
      <c r="CS18">
        <f t="shared" si="63"/>
        <v>0</v>
      </c>
      <c r="CT18">
        <f t="shared" si="64"/>
        <v>0</v>
      </c>
      <c r="CU18">
        <f t="shared" si="65"/>
        <v>0</v>
      </c>
      <c r="CV18">
        <f t="shared" si="66"/>
        <v>0</v>
      </c>
      <c r="CW18">
        <f t="shared" si="67"/>
        <v>0</v>
      </c>
      <c r="CX18">
        <f t="shared" si="68"/>
        <v>0</v>
      </c>
    </row>
    <row r="19" spans="1:102" x14ac:dyDescent="0.25">
      <c r="A19" s="18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7" t="str">
        <f t="shared" si="3"/>
        <v/>
      </c>
      <c r="AH19" s="28" t="str">
        <f>IF(COUNTA(B19:AF19)+LEN($A19)=0,"",SUM($B$4:$AF$4)*Nastavenia!$B$6)</f>
        <v/>
      </c>
      <c r="AI19" s="28" t="str">
        <f t="shared" si="4"/>
        <v/>
      </c>
      <c r="AJ19" s="29" t="str">
        <f t="shared" si="5"/>
        <v/>
      </c>
      <c r="AK19" s="29" t="str">
        <f t="shared" si="6"/>
        <v/>
      </c>
      <c r="AL19" s="30" t="str">
        <f t="shared" si="7"/>
        <v/>
      </c>
      <c r="AN19" t="str">
        <f>""</f>
        <v/>
      </c>
      <c r="AO19" t="str">
        <f t="shared" si="8"/>
        <v/>
      </c>
      <c r="AP19" t="str">
        <f t="shared" si="9"/>
        <v/>
      </c>
      <c r="AQ19" t="str">
        <f t="shared" si="10"/>
        <v/>
      </c>
      <c r="AR19" t="str">
        <f t="shared" si="11"/>
        <v/>
      </c>
      <c r="AS19" t="str">
        <f t="shared" si="12"/>
        <v/>
      </c>
      <c r="AT19" t="str">
        <f t="shared" si="13"/>
        <v/>
      </c>
      <c r="AU19" t="str">
        <f t="shared" si="14"/>
        <v/>
      </c>
      <c r="AV19" t="str">
        <f t="shared" si="15"/>
        <v/>
      </c>
      <c r="AW19" t="str">
        <f t="shared" si="16"/>
        <v/>
      </c>
      <c r="AX19" t="str">
        <f t="shared" si="17"/>
        <v/>
      </c>
      <c r="AY19" t="str">
        <f t="shared" si="18"/>
        <v/>
      </c>
      <c r="AZ19" t="str">
        <f t="shared" si="19"/>
        <v/>
      </c>
      <c r="BA19" t="str">
        <f t="shared" si="20"/>
        <v/>
      </c>
      <c r="BB19" t="str">
        <f t="shared" si="21"/>
        <v/>
      </c>
      <c r="BC19" t="str">
        <f t="shared" si="22"/>
        <v/>
      </c>
      <c r="BD19" t="str">
        <f t="shared" si="23"/>
        <v/>
      </c>
      <c r="BE19" t="str">
        <f t="shared" si="24"/>
        <v/>
      </c>
      <c r="BF19" t="str">
        <f t="shared" si="25"/>
        <v/>
      </c>
      <c r="BG19" t="str">
        <f t="shared" si="26"/>
        <v/>
      </c>
      <c r="BH19" t="str">
        <f t="shared" si="27"/>
        <v/>
      </c>
      <c r="BI19" t="str">
        <f t="shared" si="28"/>
        <v/>
      </c>
      <c r="BJ19" t="str">
        <f t="shared" si="29"/>
        <v/>
      </c>
      <c r="BK19" t="str">
        <f t="shared" si="30"/>
        <v/>
      </c>
      <c r="BL19" t="str">
        <f t="shared" si="31"/>
        <v/>
      </c>
      <c r="BM19" t="str">
        <f t="shared" si="32"/>
        <v/>
      </c>
      <c r="BN19" t="str">
        <f t="shared" si="33"/>
        <v/>
      </c>
      <c r="BO19" t="str">
        <f t="shared" si="34"/>
        <v/>
      </c>
      <c r="BP19" t="str">
        <f t="shared" si="35"/>
        <v/>
      </c>
      <c r="BQ19" t="str">
        <f t="shared" si="36"/>
        <v/>
      </c>
      <c r="BR19" t="str">
        <f t="shared" si="37"/>
        <v/>
      </c>
      <c r="BT19">
        <f t="shared" si="38"/>
        <v>0</v>
      </c>
      <c r="BU19">
        <f t="shared" si="39"/>
        <v>0</v>
      </c>
      <c r="BV19">
        <f t="shared" si="40"/>
        <v>0</v>
      </c>
      <c r="BW19">
        <f t="shared" si="41"/>
        <v>0</v>
      </c>
      <c r="BX19">
        <f t="shared" si="42"/>
        <v>0</v>
      </c>
      <c r="BY19">
        <f t="shared" si="43"/>
        <v>0</v>
      </c>
      <c r="BZ19">
        <f t="shared" si="44"/>
        <v>0</v>
      </c>
      <c r="CA19">
        <f t="shared" si="45"/>
        <v>0</v>
      </c>
      <c r="CB19">
        <f t="shared" si="46"/>
        <v>0</v>
      </c>
      <c r="CC19">
        <f t="shared" si="47"/>
        <v>0</v>
      </c>
      <c r="CD19">
        <f t="shared" si="48"/>
        <v>0</v>
      </c>
      <c r="CE19">
        <f t="shared" si="49"/>
        <v>0</v>
      </c>
      <c r="CF19">
        <f t="shared" si="50"/>
        <v>0</v>
      </c>
      <c r="CG19">
        <f t="shared" si="51"/>
        <v>0</v>
      </c>
      <c r="CH19">
        <f t="shared" si="52"/>
        <v>0</v>
      </c>
      <c r="CI19">
        <f t="shared" si="53"/>
        <v>0</v>
      </c>
      <c r="CJ19">
        <f t="shared" si="54"/>
        <v>0</v>
      </c>
      <c r="CK19">
        <f t="shared" si="55"/>
        <v>0</v>
      </c>
      <c r="CL19">
        <f t="shared" si="56"/>
        <v>0</v>
      </c>
      <c r="CM19">
        <f t="shared" si="57"/>
        <v>0</v>
      </c>
      <c r="CN19">
        <f t="shared" si="58"/>
        <v>0</v>
      </c>
      <c r="CO19">
        <f t="shared" si="59"/>
        <v>0</v>
      </c>
      <c r="CP19">
        <f t="shared" si="60"/>
        <v>0</v>
      </c>
      <c r="CQ19">
        <f t="shared" si="61"/>
        <v>0</v>
      </c>
      <c r="CR19">
        <f t="shared" si="62"/>
        <v>0</v>
      </c>
      <c r="CS19">
        <f t="shared" si="63"/>
        <v>0</v>
      </c>
      <c r="CT19">
        <f t="shared" si="64"/>
        <v>0</v>
      </c>
      <c r="CU19">
        <f t="shared" si="65"/>
        <v>0</v>
      </c>
      <c r="CV19">
        <f t="shared" si="66"/>
        <v>0</v>
      </c>
      <c r="CW19">
        <f t="shared" si="67"/>
        <v>0</v>
      </c>
      <c r="CX19">
        <f t="shared" si="68"/>
        <v>0</v>
      </c>
    </row>
    <row r="20" spans="1:102" x14ac:dyDescent="0.25">
      <c r="A20" s="18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 t="str">
        <f t="shared" si="3"/>
        <v/>
      </c>
      <c r="AH20" s="28" t="str">
        <f>IF(COUNTA(B20:AF20)+LEN($A20)=0,"",SUM($B$4:$AF$4)*Nastavenia!$B$6)</f>
        <v/>
      </c>
      <c r="AI20" s="28" t="str">
        <f t="shared" si="4"/>
        <v/>
      </c>
      <c r="AJ20" s="29" t="str">
        <f t="shared" si="5"/>
        <v/>
      </c>
      <c r="AK20" s="29" t="str">
        <f t="shared" si="6"/>
        <v/>
      </c>
      <c r="AL20" s="30" t="str">
        <f t="shared" si="7"/>
        <v/>
      </c>
      <c r="AN20" t="str">
        <f>""</f>
        <v/>
      </c>
      <c r="AO20" t="str">
        <f t="shared" si="8"/>
        <v/>
      </c>
      <c r="AP20" t="str">
        <f t="shared" si="9"/>
        <v/>
      </c>
      <c r="AQ20" t="str">
        <f t="shared" si="10"/>
        <v/>
      </c>
      <c r="AR20" t="str">
        <f t="shared" si="11"/>
        <v/>
      </c>
      <c r="AS20" t="str">
        <f t="shared" si="12"/>
        <v/>
      </c>
      <c r="AT20" t="str">
        <f t="shared" si="13"/>
        <v/>
      </c>
      <c r="AU20" t="str">
        <f t="shared" si="14"/>
        <v/>
      </c>
      <c r="AV20" t="str">
        <f t="shared" si="15"/>
        <v/>
      </c>
      <c r="AW20" t="str">
        <f t="shared" si="16"/>
        <v/>
      </c>
      <c r="AX20" t="str">
        <f t="shared" si="17"/>
        <v/>
      </c>
      <c r="AY20" t="str">
        <f t="shared" si="18"/>
        <v/>
      </c>
      <c r="AZ20" t="str">
        <f t="shared" si="19"/>
        <v/>
      </c>
      <c r="BA20" t="str">
        <f t="shared" si="20"/>
        <v/>
      </c>
      <c r="BB20" t="str">
        <f t="shared" si="21"/>
        <v/>
      </c>
      <c r="BC20" t="str">
        <f t="shared" si="22"/>
        <v/>
      </c>
      <c r="BD20" t="str">
        <f t="shared" si="23"/>
        <v/>
      </c>
      <c r="BE20" t="str">
        <f t="shared" si="24"/>
        <v/>
      </c>
      <c r="BF20" t="str">
        <f t="shared" si="25"/>
        <v/>
      </c>
      <c r="BG20" t="str">
        <f t="shared" si="26"/>
        <v/>
      </c>
      <c r="BH20" t="str">
        <f t="shared" si="27"/>
        <v/>
      </c>
      <c r="BI20" t="str">
        <f t="shared" si="28"/>
        <v/>
      </c>
      <c r="BJ20" t="str">
        <f t="shared" si="29"/>
        <v/>
      </c>
      <c r="BK20" t="str">
        <f t="shared" si="30"/>
        <v/>
      </c>
      <c r="BL20" t="str">
        <f t="shared" si="31"/>
        <v/>
      </c>
      <c r="BM20" t="str">
        <f t="shared" si="32"/>
        <v/>
      </c>
      <c r="BN20" t="str">
        <f t="shared" si="33"/>
        <v/>
      </c>
      <c r="BO20" t="str">
        <f t="shared" si="34"/>
        <v/>
      </c>
      <c r="BP20" t="str">
        <f t="shared" si="35"/>
        <v/>
      </c>
      <c r="BQ20" t="str">
        <f t="shared" si="36"/>
        <v/>
      </c>
      <c r="BR20" t="str">
        <f t="shared" si="37"/>
        <v/>
      </c>
      <c r="BT20">
        <f t="shared" si="38"/>
        <v>0</v>
      </c>
      <c r="BU20">
        <f t="shared" si="39"/>
        <v>0</v>
      </c>
      <c r="BV20">
        <f t="shared" si="40"/>
        <v>0</v>
      </c>
      <c r="BW20">
        <f t="shared" si="41"/>
        <v>0</v>
      </c>
      <c r="BX20">
        <f t="shared" si="42"/>
        <v>0</v>
      </c>
      <c r="BY20">
        <f t="shared" si="43"/>
        <v>0</v>
      </c>
      <c r="BZ20">
        <f t="shared" si="44"/>
        <v>0</v>
      </c>
      <c r="CA20">
        <f t="shared" si="45"/>
        <v>0</v>
      </c>
      <c r="CB20">
        <f t="shared" si="46"/>
        <v>0</v>
      </c>
      <c r="CC20">
        <f t="shared" si="47"/>
        <v>0</v>
      </c>
      <c r="CD20">
        <f t="shared" si="48"/>
        <v>0</v>
      </c>
      <c r="CE20">
        <f t="shared" si="49"/>
        <v>0</v>
      </c>
      <c r="CF20">
        <f t="shared" si="50"/>
        <v>0</v>
      </c>
      <c r="CG20">
        <f t="shared" si="51"/>
        <v>0</v>
      </c>
      <c r="CH20">
        <f t="shared" si="52"/>
        <v>0</v>
      </c>
      <c r="CI20">
        <f t="shared" si="53"/>
        <v>0</v>
      </c>
      <c r="CJ20">
        <f t="shared" si="54"/>
        <v>0</v>
      </c>
      <c r="CK20">
        <f t="shared" si="55"/>
        <v>0</v>
      </c>
      <c r="CL20">
        <f t="shared" si="56"/>
        <v>0</v>
      </c>
      <c r="CM20">
        <f t="shared" si="57"/>
        <v>0</v>
      </c>
      <c r="CN20">
        <f t="shared" si="58"/>
        <v>0</v>
      </c>
      <c r="CO20">
        <f t="shared" si="59"/>
        <v>0</v>
      </c>
      <c r="CP20">
        <f t="shared" si="60"/>
        <v>0</v>
      </c>
      <c r="CQ20">
        <f t="shared" si="61"/>
        <v>0</v>
      </c>
      <c r="CR20">
        <f t="shared" si="62"/>
        <v>0</v>
      </c>
      <c r="CS20">
        <f t="shared" si="63"/>
        <v>0</v>
      </c>
      <c r="CT20">
        <f t="shared" si="64"/>
        <v>0</v>
      </c>
      <c r="CU20">
        <f t="shared" si="65"/>
        <v>0</v>
      </c>
      <c r="CV20">
        <f t="shared" si="66"/>
        <v>0</v>
      </c>
      <c r="CW20">
        <f t="shared" si="67"/>
        <v>0</v>
      </c>
      <c r="CX20">
        <f t="shared" si="68"/>
        <v>0</v>
      </c>
    </row>
    <row r="21" spans="1:102" x14ac:dyDescent="0.25">
      <c r="A21" s="18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 t="str">
        <f t="shared" si="3"/>
        <v/>
      </c>
      <c r="AH21" s="28" t="str">
        <f>IF(COUNTA(B21:AF21)+LEN($A21)=0,"",SUM($B$4:$AF$4)*Nastavenia!$B$6)</f>
        <v/>
      </c>
      <c r="AI21" s="28" t="str">
        <f t="shared" si="4"/>
        <v/>
      </c>
      <c r="AJ21" s="29" t="str">
        <f t="shared" si="5"/>
        <v/>
      </c>
      <c r="AK21" s="29" t="str">
        <f t="shared" si="6"/>
        <v/>
      </c>
      <c r="AL21" s="30" t="str">
        <f t="shared" si="7"/>
        <v/>
      </c>
      <c r="AN21" t="str">
        <f>""</f>
        <v/>
      </c>
      <c r="AO21" t="str">
        <f t="shared" si="8"/>
        <v/>
      </c>
      <c r="AP21" t="str">
        <f t="shared" si="9"/>
        <v/>
      </c>
      <c r="AQ21" t="str">
        <f t="shared" si="10"/>
        <v/>
      </c>
      <c r="AR21" t="str">
        <f t="shared" si="11"/>
        <v/>
      </c>
      <c r="AS21" t="str">
        <f t="shared" si="12"/>
        <v/>
      </c>
      <c r="AT21" t="str">
        <f t="shared" si="13"/>
        <v/>
      </c>
      <c r="AU21" t="str">
        <f t="shared" si="14"/>
        <v/>
      </c>
      <c r="AV21" t="str">
        <f t="shared" si="15"/>
        <v/>
      </c>
      <c r="AW21" t="str">
        <f t="shared" si="16"/>
        <v/>
      </c>
      <c r="AX21" t="str">
        <f t="shared" si="17"/>
        <v/>
      </c>
      <c r="AY21" t="str">
        <f t="shared" si="18"/>
        <v/>
      </c>
      <c r="AZ21" t="str">
        <f t="shared" si="19"/>
        <v/>
      </c>
      <c r="BA21" t="str">
        <f t="shared" si="20"/>
        <v/>
      </c>
      <c r="BB21" t="str">
        <f t="shared" si="21"/>
        <v/>
      </c>
      <c r="BC21" t="str">
        <f t="shared" si="22"/>
        <v/>
      </c>
      <c r="BD21" t="str">
        <f t="shared" si="23"/>
        <v/>
      </c>
      <c r="BE21" t="str">
        <f t="shared" si="24"/>
        <v/>
      </c>
      <c r="BF21" t="str">
        <f t="shared" si="25"/>
        <v/>
      </c>
      <c r="BG21" t="str">
        <f t="shared" si="26"/>
        <v/>
      </c>
      <c r="BH21" t="str">
        <f t="shared" si="27"/>
        <v/>
      </c>
      <c r="BI21" t="str">
        <f t="shared" si="28"/>
        <v/>
      </c>
      <c r="BJ21" t="str">
        <f t="shared" si="29"/>
        <v/>
      </c>
      <c r="BK21" t="str">
        <f t="shared" si="30"/>
        <v/>
      </c>
      <c r="BL21" t="str">
        <f t="shared" si="31"/>
        <v/>
      </c>
      <c r="BM21" t="str">
        <f t="shared" si="32"/>
        <v/>
      </c>
      <c r="BN21" t="str">
        <f t="shared" si="33"/>
        <v/>
      </c>
      <c r="BO21" t="str">
        <f t="shared" si="34"/>
        <v/>
      </c>
      <c r="BP21" t="str">
        <f t="shared" si="35"/>
        <v/>
      </c>
      <c r="BQ21" t="str">
        <f t="shared" si="36"/>
        <v/>
      </c>
      <c r="BR21" t="str">
        <f t="shared" si="37"/>
        <v/>
      </c>
      <c r="BT21">
        <f t="shared" si="38"/>
        <v>0</v>
      </c>
      <c r="BU21">
        <f t="shared" si="39"/>
        <v>0</v>
      </c>
      <c r="BV21">
        <f t="shared" si="40"/>
        <v>0</v>
      </c>
      <c r="BW21">
        <f t="shared" si="41"/>
        <v>0</v>
      </c>
      <c r="BX21">
        <f t="shared" si="42"/>
        <v>0</v>
      </c>
      <c r="BY21">
        <f t="shared" si="43"/>
        <v>0</v>
      </c>
      <c r="BZ21">
        <f t="shared" si="44"/>
        <v>0</v>
      </c>
      <c r="CA21">
        <f t="shared" si="45"/>
        <v>0</v>
      </c>
      <c r="CB21">
        <f t="shared" si="46"/>
        <v>0</v>
      </c>
      <c r="CC21">
        <f t="shared" si="47"/>
        <v>0</v>
      </c>
      <c r="CD21">
        <f t="shared" si="48"/>
        <v>0</v>
      </c>
      <c r="CE21">
        <f t="shared" si="49"/>
        <v>0</v>
      </c>
      <c r="CF21">
        <f t="shared" si="50"/>
        <v>0</v>
      </c>
      <c r="CG21">
        <f t="shared" si="51"/>
        <v>0</v>
      </c>
      <c r="CH21">
        <f t="shared" si="52"/>
        <v>0</v>
      </c>
      <c r="CI21">
        <f t="shared" si="53"/>
        <v>0</v>
      </c>
      <c r="CJ21">
        <f t="shared" si="54"/>
        <v>0</v>
      </c>
      <c r="CK21">
        <f t="shared" si="55"/>
        <v>0</v>
      </c>
      <c r="CL21">
        <f t="shared" si="56"/>
        <v>0</v>
      </c>
      <c r="CM21">
        <f t="shared" si="57"/>
        <v>0</v>
      </c>
      <c r="CN21">
        <f t="shared" si="58"/>
        <v>0</v>
      </c>
      <c r="CO21">
        <f t="shared" si="59"/>
        <v>0</v>
      </c>
      <c r="CP21">
        <f t="shared" si="60"/>
        <v>0</v>
      </c>
      <c r="CQ21">
        <f t="shared" si="61"/>
        <v>0</v>
      </c>
      <c r="CR21">
        <f t="shared" si="62"/>
        <v>0</v>
      </c>
      <c r="CS21">
        <f t="shared" si="63"/>
        <v>0</v>
      </c>
      <c r="CT21">
        <f t="shared" si="64"/>
        <v>0</v>
      </c>
      <c r="CU21">
        <f t="shared" si="65"/>
        <v>0</v>
      </c>
      <c r="CV21">
        <f t="shared" si="66"/>
        <v>0</v>
      </c>
      <c r="CW21">
        <f t="shared" si="67"/>
        <v>0</v>
      </c>
      <c r="CX21">
        <f t="shared" si="68"/>
        <v>0</v>
      </c>
    </row>
    <row r="22" spans="1:102" x14ac:dyDescent="0.25">
      <c r="A22" s="18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7" t="str">
        <f t="shared" si="3"/>
        <v/>
      </c>
      <c r="AH22" s="28" t="str">
        <f>IF(COUNTA(B22:AF22)+LEN($A22)=0,"",SUM($B$4:$AF$4)*Nastavenia!$B$6)</f>
        <v/>
      </c>
      <c r="AI22" s="28" t="str">
        <f t="shared" si="4"/>
        <v/>
      </c>
      <c r="AJ22" s="29" t="str">
        <f t="shared" si="5"/>
        <v/>
      </c>
      <c r="AK22" s="29" t="str">
        <f t="shared" si="6"/>
        <v/>
      </c>
      <c r="AL22" s="30" t="str">
        <f t="shared" si="7"/>
        <v/>
      </c>
      <c r="AN22" t="str">
        <f>""</f>
        <v/>
      </c>
      <c r="AO22" t="str">
        <f t="shared" si="8"/>
        <v/>
      </c>
      <c r="AP22" t="str">
        <f t="shared" si="9"/>
        <v/>
      </c>
      <c r="AQ22" t="str">
        <f t="shared" si="10"/>
        <v/>
      </c>
      <c r="AR22" t="str">
        <f t="shared" si="11"/>
        <v/>
      </c>
      <c r="AS22" t="str">
        <f t="shared" si="12"/>
        <v/>
      </c>
      <c r="AT22" t="str">
        <f t="shared" si="13"/>
        <v/>
      </c>
      <c r="AU22" t="str">
        <f t="shared" si="14"/>
        <v/>
      </c>
      <c r="AV22" t="str">
        <f t="shared" si="15"/>
        <v/>
      </c>
      <c r="AW22" t="str">
        <f t="shared" si="16"/>
        <v/>
      </c>
      <c r="AX22" t="str">
        <f t="shared" si="17"/>
        <v/>
      </c>
      <c r="AY22" t="str">
        <f t="shared" si="18"/>
        <v/>
      </c>
      <c r="AZ22" t="str">
        <f t="shared" si="19"/>
        <v/>
      </c>
      <c r="BA22" t="str">
        <f t="shared" si="20"/>
        <v/>
      </c>
      <c r="BB22" t="str">
        <f t="shared" si="21"/>
        <v/>
      </c>
      <c r="BC22" t="str">
        <f t="shared" si="22"/>
        <v/>
      </c>
      <c r="BD22" t="str">
        <f t="shared" si="23"/>
        <v/>
      </c>
      <c r="BE22" t="str">
        <f t="shared" si="24"/>
        <v/>
      </c>
      <c r="BF22" t="str">
        <f t="shared" si="25"/>
        <v/>
      </c>
      <c r="BG22" t="str">
        <f t="shared" si="26"/>
        <v/>
      </c>
      <c r="BH22" t="str">
        <f t="shared" si="27"/>
        <v/>
      </c>
      <c r="BI22" t="str">
        <f t="shared" si="28"/>
        <v/>
      </c>
      <c r="BJ22" t="str">
        <f t="shared" si="29"/>
        <v/>
      </c>
      <c r="BK22" t="str">
        <f t="shared" si="30"/>
        <v/>
      </c>
      <c r="BL22" t="str">
        <f t="shared" si="31"/>
        <v/>
      </c>
      <c r="BM22" t="str">
        <f t="shared" si="32"/>
        <v/>
      </c>
      <c r="BN22" t="str">
        <f t="shared" si="33"/>
        <v/>
      </c>
      <c r="BO22" t="str">
        <f t="shared" si="34"/>
        <v/>
      </c>
      <c r="BP22" t="str">
        <f t="shared" si="35"/>
        <v/>
      </c>
      <c r="BQ22" t="str">
        <f t="shared" si="36"/>
        <v/>
      </c>
      <c r="BR22" t="str">
        <f t="shared" si="37"/>
        <v/>
      </c>
      <c r="BT22">
        <f t="shared" si="38"/>
        <v>0</v>
      </c>
      <c r="BU22">
        <f t="shared" si="39"/>
        <v>0</v>
      </c>
      <c r="BV22">
        <f t="shared" si="40"/>
        <v>0</v>
      </c>
      <c r="BW22">
        <f t="shared" si="41"/>
        <v>0</v>
      </c>
      <c r="BX22">
        <f t="shared" si="42"/>
        <v>0</v>
      </c>
      <c r="BY22">
        <f t="shared" si="43"/>
        <v>0</v>
      </c>
      <c r="BZ22">
        <f t="shared" si="44"/>
        <v>0</v>
      </c>
      <c r="CA22">
        <f t="shared" si="45"/>
        <v>0</v>
      </c>
      <c r="CB22">
        <f t="shared" si="46"/>
        <v>0</v>
      </c>
      <c r="CC22">
        <f t="shared" si="47"/>
        <v>0</v>
      </c>
      <c r="CD22">
        <f t="shared" si="48"/>
        <v>0</v>
      </c>
      <c r="CE22">
        <f t="shared" si="49"/>
        <v>0</v>
      </c>
      <c r="CF22">
        <f t="shared" si="50"/>
        <v>0</v>
      </c>
      <c r="CG22">
        <f t="shared" si="51"/>
        <v>0</v>
      </c>
      <c r="CH22">
        <f t="shared" si="52"/>
        <v>0</v>
      </c>
      <c r="CI22">
        <f t="shared" si="53"/>
        <v>0</v>
      </c>
      <c r="CJ22">
        <f t="shared" si="54"/>
        <v>0</v>
      </c>
      <c r="CK22">
        <f t="shared" si="55"/>
        <v>0</v>
      </c>
      <c r="CL22">
        <f t="shared" si="56"/>
        <v>0</v>
      </c>
      <c r="CM22">
        <f t="shared" si="57"/>
        <v>0</v>
      </c>
      <c r="CN22">
        <f t="shared" si="58"/>
        <v>0</v>
      </c>
      <c r="CO22">
        <f t="shared" si="59"/>
        <v>0</v>
      </c>
      <c r="CP22">
        <f t="shared" si="60"/>
        <v>0</v>
      </c>
      <c r="CQ22">
        <f t="shared" si="61"/>
        <v>0</v>
      </c>
      <c r="CR22">
        <f t="shared" si="62"/>
        <v>0</v>
      </c>
      <c r="CS22">
        <f t="shared" si="63"/>
        <v>0</v>
      </c>
      <c r="CT22">
        <f t="shared" si="64"/>
        <v>0</v>
      </c>
      <c r="CU22">
        <f t="shared" si="65"/>
        <v>0</v>
      </c>
      <c r="CV22">
        <f t="shared" si="66"/>
        <v>0</v>
      </c>
      <c r="CW22">
        <f t="shared" si="67"/>
        <v>0</v>
      </c>
      <c r="CX22">
        <f t="shared" si="68"/>
        <v>0</v>
      </c>
    </row>
    <row r="24" spans="1:102" x14ac:dyDescent="0.25">
      <c r="A24" s="7" t="s">
        <v>10</v>
      </c>
    </row>
    <row r="25" spans="1:102" x14ac:dyDescent="0.25">
      <c r="A25" s="31" t="str">
        <f>IF(AND(Nastavenia!$A$11&lt;&gt;"",Nastavenia!$C$11&lt;&gt;""),Nastavenia!$A$11&amp;" – "&amp;Nastavenia!$B$11,"")</f>
        <v>R – Ranná</v>
      </c>
      <c r="B25" s="32">
        <f>IF(OR(B$6="",NOT(AND(Nastavenia!$A$11&lt;&gt;"",Nastavenia!$C$11&lt;&gt;""))),"",COUNTIF(B$8:B$22,Nastavenia!$A$11))</f>
        <v>0</v>
      </c>
      <c r="C25" s="32">
        <f>IF(OR(C$6="",NOT(AND(Nastavenia!$A$11&lt;&gt;"",Nastavenia!$C$11&lt;&gt;""))),"",COUNTIF(C$8:C$22,Nastavenia!$A$11))</f>
        <v>0</v>
      </c>
      <c r="D25" s="32">
        <f>IF(OR(D$6="",NOT(AND(Nastavenia!$A$11&lt;&gt;"",Nastavenia!$C$11&lt;&gt;""))),"",COUNTIF(D$8:D$22,Nastavenia!$A$11))</f>
        <v>0</v>
      </c>
      <c r="E25" s="32">
        <f>IF(OR(E$6="",NOT(AND(Nastavenia!$A$11&lt;&gt;"",Nastavenia!$C$11&lt;&gt;""))),"",COUNTIF(E$8:E$22,Nastavenia!$A$11))</f>
        <v>0</v>
      </c>
      <c r="F25" s="32">
        <f>IF(OR(F$6="",NOT(AND(Nastavenia!$A$11&lt;&gt;"",Nastavenia!$C$11&lt;&gt;""))),"",COUNTIF(F$8:F$22,Nastavenia!$A$11))</f>
        <v>0</v>
      </c>
      <c r="G25" s="32">
        <f>IF(OR(G$6="",NOT(AND(Nastavenia!$A$11&lt;&gt;"",Nastavenia!$C$11&lt;&gt;""))),"",COUNTIF(G$8:G$22,Nastavenia!$A$11))</f>
        <v>0</v>
      </c>
      <c r="H25" s="32">
        <f>IF(OR(H$6="",NOT(AND(Nastavenia!$A$11&lt;&gt;"",Nastavenia!$C$11&lt;&gt;""))),"",COUNTIF(H$8:H$22,Nastavenia!$A$11))</f>
        <v>0</v>
      </c>
      <c r="I25" s="32">
        <f>IF(OR(I$6="",NOT(AND(Nastavenia!$A$11&lt;&gt;"",Nastavenia!$C$11&lt;&gt;""))),"",COUNTIF(I$8:I$22,Nastavenia!$A$11))</f>
        <v>0</v>
      </c>
      <c r="J25" s="32">
        <f>IF(OR(J$6="",NOT(AND(Nastavenia!$A$11&lt;&gt;"",Nastavenia!$C$11&lt;&gt;""))),"",COUNTIF(J$8:J$22,Nastavenia!$A$11))</f>
        <v>0</v>
      </c>
      <c r="K25" s="32">
        <f>IF(OR(K$6="",NOT(AND(Nastavenia!$A$11&lt;&gt;"",Nastavenia!$C$11&lt;&gt;""))),"",COUNTIF(K$8:K$22,Nastavenia!$A$11))</f>
        <v>0</v>
      </c>
      <c r="L25" s="32">
        <f>IF(OR(L$6="",NOT(AND(Nastavenia!$A$11&lt;&gt;"",Nastavenia!$C$11&lt;&gt;""))),"",COUNTIF(L$8:L$22,Nastavenia!$A$11))</f>
        <v>0</v>
      </c>
      <c r="M25" s="32">
        <f>IF(OR(M$6="",NOT(AND(Nastavenia!$A$11&lt;&gt;"",Nastavenia!$C$11&lt;&gt;""))),"",COUNTIF(M$8:M$22,Nastavenia!$A$11))</f>
        <v>0</v>
      </c>
      <c r="N25" s="32">
        <f>IF(OR(N$6="",NOT(AND(Nastavenia!$A$11&lt;&gt;"",Nastavenia!$C$11&lt;&gt;""))),"",COUNTIF(N$8:N$22,Nastavenia!$A$11))</f>
        <v>0</v>
      </c>
      <c r="O25" s="32">
        <f>IF(OR(O$6="",NOT(AND(Nastavenia!$A$11&lt;&gt;"",Nastavenia!$C$11&lt;&gt;""))),"",COUNTIF(O$8:O$22,Nastavenia!$A$11))</f>
        <v>0</v>
      </c>
      <c r="P25" s="32">
        <f>IF(OR(P$6="",NOT(AND(Nastavenia!$A$11&lt;&gt;"",Nastavenia!$C$11&lt;&gt;""))),"",COUNTIF(P$8:P$22,Nastavenia!$A$11))</f>
        <v>0</v>
      </c>
      <c r="Q25" s="32">
        <f>IF(OR(Q$6="",NOT(AND(Nastavenia!$A$11&lt;&gt;"",Nastavenia!$C$11&lt;&gt;""))),"",COUNTIF(Q$8:Q$22,Nastavenia!$A$11))</f>
        <v>0</v>
      </c>
      <c r="R25" s="32">
        <f>IF(OR(R$6="",NOT(AND(Nastavenia!$A$11&lt;&gt;"",Nastavenia!$C$11&lt;&gt;""))),"",COUNTIF(R$8:R$22,Nastavenia!$A$11))</f>
        <v>0</v>
      </c>
      <c r="S25" s="32">
        <f>IF(OR(S$6="",NOT(AND(Nastavenia!$A$11&lt;&gt;"",Nastavenia!$C$11&lt;&gt;""))),"",COUNTIF(S$8:S$22,Nastavenia!$A$11))</f>
        <v>0</v>
      </c>
      <c r="T25" s="32">
        <f>IF(OR(T$6="",NOT(AND(Nastavenia!$A$11&lt;&gt;"",Nastavenia!$C$11&lt;&gt;""))),"",COUNTIF(T$8:T$22,Nastavenia!$A$11))</f>
        <v>0</v>
      </c>
      <c r="U25" s="32">
        <f>IF(OR(U$6="",NOT(AND(Nastavenia!$A$11&lt;&gt;"",Nastavenia!$C$11&lt;&gt;""))),"",COUNTIF(U$8:U$22,Nastavenia!$A$11))</f>
        <v>0</v>
      </c>
      <c r="V25" s="32">
        <f>IF(OR(V$6="",NOT(AND(Nastavenia!$A$11&lt;&gt;"",Nastavenia!$C$11&lt;&gt;""))),"",COUNTIF(V$8:V$22,Nastavenia!$A$11))</f>
        <v>0</v>
      </c>
      <c r="W25" s="32">
        <f>IF(OR(W$6="",NOT(AND(Nastavenia!$A$11&lt;&gt;"",Nastavenia!$C$11&lt;&gt;""))),"",COUNTIF(W$8:W$22,Nastavenia!$A$11))</f>
        <v>0</v>
      </c>
      <c r="X25" s="32">
        <f>IF(OR(X$6="",NOT(AND(Nastavenia!$A$11&lt;&gt;"",Nastavenia!$C$11&lt;&gt;""))),"",COUNTIF(X$8:X$22,Nastavenia!$A$11))</f>
        <v>0</v>
      </c>
      <c r="Y25" s="32">
        <f>IF(OR(Y$6="",NOT(AND(Nastavenia!$A$11&lt;&gt;"",Nastavenia!$C$11&lt;&gt;""))),"",COUNTIF(Y$8:Y$22,Nastavenia!$A$11))</f>
        <v>0</v>
      </c>
      <c r="Z25" s="32">
        <f>IF(OR(Z$6="",NOT(AND(Nastavenia!$A$11&lt;&gt;"",Nastavenia!$C$11&lt;&gt;""))),"",COUNTIF(Z$8:Z$22,Nastavenia!$A$11))</f>
        <v>0</v>
      </c>
      <c r="AA25" s="32">
        <f>IF(OR(AA$6="",NOT(AND(Nastavenia!$A$11&lt;&gt;"",Nastavenia!$C$11&lt;&gt;""))),"",COUNTIF(AA$8:AA$22,Nastavenia!$A$11))</f>
        <v>0</v>
      </c>
      <c r="AB25" s="32">
        <f>IF(OR(AB$6="",NOT(AND(Nastavenia!$A$11&lt;&gt;"",Nastavenia!$C$11&lt;&gt;""))),"",COUNTIF(AB$8:AB$22,Nastavenia!$A$11))</f>
        <v>0</v>
      </c>
      <c r="AC25" s="32">
        <f>IF(OR(AC$6="",NOT(AND(Nastavenia!$A$11&lt;&gt;"",Nastavenia!$C$11&lt;&gt;""))),"",COUNTIF(AC$8:AC$22,Nastavenia!$A$11))</f>
        <v>0</v>
      </c>
      <c r="AD25" s="32">
        <f>IF(OR(AD$6="",NOT(AND(Nastavenia!$A$11&lt;&gt;"",Nastavenia!$C$11&lt;&gt;""))),"",COUNTIF(AD$8:AD$22,Nastavenia!$A$11))</f>
        <v>0</v>
      </c>
      <c r="AE25" s="32">
        <f>IF(OR(AE$6="",NOT(AND(Nastavenia!$A$11&lt;&gt;"",Nastavenia!$C$11&lt;&gt;""))),"",COUNTIF(AE$8:AE$22,Nastavenia!$A$11))</f>
        <v>0</v>
      </c>
      <c r="AF25" s="32" t="str">
        <f>IF(OR(AF$6="",NOT(AND(Nastavenia!$A$11&lt;&gt;"",Nastavenia!$C$11&lt;&gt;""))),"",COUNTIF(AF$8:AF$22,Nastavenia!$A$11))</f>
        <v/>
      </c>
      <c r="AG25" s="33" t="str">
        <f>IF(AND(Nastavenia!$A$11&lt;&gt;"",Nastavenia!$C$11&lt;&gt;""),"min. "&amp;N(Nastavenia!$G$11),"")</f>
        <v>min. 2</v>
      </c>
    </row>
    <row r="26" spans="1:102" x14ac:dyDescent="0.25">
      <c r="A26" s="31" t="str">
        <f>IF(AND(Nastavenia!$A$12&lt;&gt;"",Nastavenia!$C$12&lt;&gt;""),Nastavenia!$A$12&amp;" – "&amp;Nastavenia!$B$12,"")</f>
        <v>P – Poobedná</v>
      </c>
      <c r="B26" s="32">
        <f>IF(OR(B$6="",NOT(AND(Nastavenia!$A$12&lt;&gt;"",Nastavenia!$C$12&lt;&gt;""))),"",COUNTIF(B$8:B$22,Nastavenia!$A$12))</f>
        <v>0</v>
      </c>
      <c r="C26" s="32">
        <f>IF(OR(C$6="",NOT(AND(Nastavenia!$A$12&lt;&gt;"",Nastavenia!$C$12&lt;&gt;""))),"",COUNTIF(C$8:C$22,Nastavenia!$A$12))</f>
        <v>0</v>
      </c>
      <c r="D26" s="32">
        <f>IF(OR(D$6="",NOT(AND(Nastavenia!$A$12&lt;&gt;"",Nastavenia!$C$12&lt;&gt;""))),"",COUNTIF(D$8:D$22,Nastavenia!$A$12))</f>
        <v>0</v>
      </c>
      <c r="E26" s="32">
        <f>IF(OR(E$6="",NOT(AND(Nastavenia!$A$12&lt;&gt;"",Nastavenia!$C$12&lt;&gt;""))),"",COUNTIF(E$8:E$22,Nastavenia!$A$12))</f>
        <v>0</v>
      </c>
      <c r="F26" s="32">
        <f>IF(OR(F$6="",NOT(AND(Nastavenia!$A$12&lt;&gt;"",Nastavenia!$C$12&lt;&gt;""))),"",COUNTIF(F$8:F$22,Nastavenia!$A$12))</f>
        <v>0</v>
      </c>
      <c r="G26" s="32">
        <f>IF(OR(G$6="",NOT(AND(Nastavenia!$A$12&lt;&gt;"",Nastavenia!$C$12&lt;&gt;""))),"",COUNTIF(G$8:G$22,Nastavenia!$A$12))</f>
        <v>0</v>
      </c>
      <c r="H26" s="32">
        <f>IF(OR(H$6="",NOT(AND(Nastavenia!$A$12&lt;&gt;"",Nastavenia!$C$12&lt;&gt;""))),"",COUNTIF(H$8:H$22,Nastavenia!$A$12))</f>
        <v>0</v>
      </c>
      <c r="I26" s="32">
        <f>IF(OR(I$6="",NOT(AND(Nastavenia!$A$12&lt;&gt;"",Nastavenia!$C$12&lt;&gt;""))),"",COUNTIF(I$8:I$22,Nastavenia!$A$12))</f>
        <v>0</v>
      </c>
      <c r="J26" s="32">
        <f>IF(OR(J$6="",NOT(AND(Nastavenia!$A$12&lt;&gt;"",Nastavenia!$C$12&lt;&gt;""))),"",COUNTIF(J$8:J$22,Nastavenia!$A$12))</f>
        <v>0</v>
      </c>
      <c r="K26" s="32">
        <f>IF(OR(K$6="",NOT(AND(Nastavenia!$A$12&lt;&gt;"",Nastavenia!$C$12&lt;&gt;""))),"",COUNTIF(K$8:K$22,Nastavenia!$A$12))</f>
        <v>0</v>
      </c>
      <c r="L26" s="32">
        <f>IF(OR(L$6="",NOT(AND(Nastavenia!$A$12&lt;&gt;"",Nastavenia!$C$12&lt;&gt;""))),"",COUNTIF(L$8:L$22,Nastavenia!$A$12))</f>
        <v>0</v>
      </c>
      <c r="M26" s="32">
        <f>IF(OR(M$6="",NOT(AND(Nastavenia!$A$12&lt;&gt;"",Nastavenia!$C$12&lt;&gt;""))),"",COUNTIF(M$8:M$22,Nastavenia!$A$12))</f>
        <v>0</v>
      </c>
      <c r="N26" s="32">
        <f>IF(OR(N$6="",NOT(AND(Nastavenia!$A$12&lt;&gt;"",Nastavenia!$C$12&lt;&gt;""))),"",COUNTIF(N$8:N$22,Nastavenia!$A$12))</f>
        <v>0</v>
      </c>
      <c r="O26" s="32">
        <f>IF(OR(O$6="",NOT(AND(Nastavenia!$A$12&lt;&gt;"",Nastavenia!$C$12&lt;&gt;""))),"",COUNTIF(O$8:O$22,Nastavenia!$A$12))</f>
        <v>0</v>
      </c>
      <c r="P26" s="32">
        <f>IF(OR(P$6="",NOT(AND(Nastavenia!$A$12&lt;&gt;"",Nastavenia!$C$12&lt;&gt;""))),"",COUNTIF(P$8:P$22,Nastavenia!$A$12))</f>
        <v>0</v>
      </c>
      <c r="Q26" s="32">
        <f>IF(OR(Q$6="",NOT(AND(Nastavenia!$A$12&lt;&gt;"",Nastavenia!$C$12&lt;&gt;""))),"",COUNTIF(Q$8:Q$22,Nastavenia!$A$12))</f>
        <v>0</v>
      </c>
      <c r="R26" s="32">
        <f>IF(OR(R$6="",NOT(AND(Nastavenia!$A$12&lt;&gt;"",Nastavenia!$C$12&lt;&gt;""))),"",COUNTIF(R$8:R$22,Nastavenia!$A$12))</f>
        <v>0</v>
      </c>
      <c r="S26" s="32">
        <f>IF(OR(S$6="",NOT(AND(Nastavenia!$A$12&lt;&gt;"",Nastavenia!$C$12&lt;&gt;""))),"",COUNTIF(S$8:S$22,Nastavenia!$A$12))</f>
        <v>0</v>
      </c>
      <c r="T26" s="32">
        <f>IF(OR(T$6="",NOT(AND(Nastavenia!$A$12&lt;&gt;"",Nastavenia!$C$12&lt;&gt;""))),"",COUNTIF(T$8:T$22,Nastavenia!$A$12))</f>
        <v>0</v>
      </c>
      <c r="U26" s="32">
        <f>IF(OR(U$6="",NOT(AND(Nastavenia!$A$12&lt;&gt;"",Nastavenia!$C$12&lt;&gt;""))),"",COUNTIF(U$8:U$22,Nastavenia!$A$12))</f>
        <v>0</v>
      </c>
      <c r="V26" s="32">
        <f>IF(OR(V$6="",NOT(AND(Nastavenia!$A$12&lt;&gt;"",Nastavenia!$C$12&lt;&gt;""))),"",COUNTIF(V$8:V$22,Nastavenia!$A$12))</f>
        <v>0</v>
      </c>
      <c r="W26" s="32">
        <f>IF(OR(W$6="",NOT(AND(Nastavenia!$A$12&lt;&gt;"",Nastavenia!$C$12&lt;&gt;""))),"",COUNTIF(W$8:W$22,Nastavenia!$A$12))</f>
        <v>0</v>
      </c>
      <c r="X26" s="32">
        <f>IF(OR(X$6="",NOT(AND(Nastavenia!$A$12&lt;&gt;"",Nastavenia!$C$12&lt;&gt;""))),"",COUNTIF(X$8:X$22,Nastavenia!$A$12))</f>
        <v>0</v>
      </c>
      <c r="Y26" s="32">
        <f>IF(OR(Y$6="",NOT(AND(Nastavenia!$A$12&lt;&gt;"",Nastavenia!$C$12&lt;&gt;""))),"",COUNTIF(Y$8:Y$22,Nastavenia!$A$12))</f>
        <v>0</v>
      </c>
      <c r="Z26" s="32">
        <f>IF(OR(Z$6="",NOT(AND(Nastavenia!$A$12&lt;&gt;"",Nastavenia!$C$12&lt;&gt;""))),"",COUNTIF(Z$8:Z$22,Nastavenia!$A$12))</f>
        <v>0</v>
      </c>
      <c r="AA26" s="32">
        <f>IF(OR(AA$6="",NOT(AND(Nastavenia!$A$12&lt;&gt;"",Nastavenia!$C$12&lt;&gt;""))),"",COUNTIF(AA$8:AA$22,Nastavenia!$A$12))</f>
        <v>0</v>
      </c>
      <c r="AB26" s="32">
        <f>IF(OR(AB$6="",NOT(AND(Nastavenia!$A$12&lt;&gt;"",Nastavenia!$C$12&lt;&gt;""))),"",COUNTIF(AB$8:AB$22,Nastavenia!$A$12))</f>
        <v>0</v>
      </c>
      <c r="AC26" s="32">
        <f>IF(OR(AC$6="",NOT(AND(Nastavenia!$A$12&lt;&gt;"",Nastavenia!$C$12&lt;&gt;""))),"",COUNTIF(AC$8:AC$22,Nastavenia!$A$12))</f>
        <v>0</v>
      </c>
      <c r="AD26" s="32">
        <f>IF(OR(AD$6="",NOT(AND(Nastavenia!$A$12&lt;&gt;"",Nastavenia!$C$12&lt;&gt;""))),"",COUNTIF(AD$8:AD$22,Nastavenia!$A$12))</f>
        <v>0</v>
      </c>
      <c r="AE26" s="32">
        <f>IF(OR(AE$6="",NOT(AND(Nastavenia!$A$12&lt;&gt;"",Nastavenia!$C$12&lt;&gt;""))),"",COUNTIF(AE$8:AE$22,Nastavenia!$A$12))</f>
        <v>0</v>
      </c>
      <c r="AF26" s="32" t="str">
        <f>IF(OR(AF$6="",NOT(AND(Nastavenia!$A$12&lt;&gt;"",Nastavenia!$C$12&lt;&gt;""))),"",COUNTIF(AF$8:AF$22,Nastavenia!$A$12))</f>
        <v/>
      </c>
      <c r="AG26" s="33" t="str">
        <f>IF(AND(Nastavenia!$A$12&lt;&gt;"",Nastavenia!$C$12&lt;&gt;""),"min. "&amp;N(Nastavenia!$G$12),"")</f>
        <v>min. 2</v>
      </c>
    </row>
    <row r="27" spans="1:102" x14ac:dyDescent="0.25">
      <c r="A27" s="31" t="str">
        <f>IF(AND(Nastavenia!$A$13&lt;&gt;"",Nastavenia!$C$13&lt;&gt;""),Nastavenia!$A$13&amp;" – "&amp;Nastavenia!$B$13,"")</f>
        <v>N – Nočná</v>
      </c>
      <c r="B27" s="32">
        <f>IF(OR(B$6="",NOT(AND(Nastavenia!$A$13&lt;&gt;"",Nastavenia!$C$13&lt;&gt;""))),"",COUNTIF(B$8:B$22,Nastavenia!$A$13))</f>
        <v>0</v>
      </c>
      <c r="C27" s="32">
        <f>IF(OR(C$6="",NOT(AND(Nastavenia!$A$13&lt;&gt;"",Nastavenia!$C$13&lt;&gt;""))),"",COUNTIF(C$8:C$22,Nastavenia!$A$13))</f>
        <v>0</v>
      </c>
      <c r="D27" s="32">
        <f>IF(OR(D$6="",NOT(AND(Nastavenia!$A$13&lt;&gt;"",Nastavenia!$C$13&lt;&gt;""))),"",COUNTIF(D$8:D$22,Nastavenia!$A$13))</f>
        <v>0</v>
      </c>
      <c r="E27" s="32">
        <f>IF(OR(E$6="",NOT(AND(Nastavenia!$A$13&lt;&gt;"",Nastavenia!$C$13&lt;&gt;""))),"",COUNTIF(E$8:E$22,Nastavenia!$A$13))</f>
        <v>0</v>
      </c>
      <c r="F27" s="32">
        <f>IF(OR(F$6="",NOT(AND(Nastavenia!$A$13&lt;&gt;"",Nastavenia!$C$13&lt;&gt;""))),"",COUNTIF(F$8:F$22,Nastavenia!$A$13))</f>
        <v>0</v>
      </c>
      <c r="G27" s="32">
        <f>IF(OR(G$6="",NOT(AND(Nastavenia!$A$13&lt;&gt;"",Nastavenia!$C$13&lt;&gt;""))),"",COUNTIF(G$8:G$22,Nastavenia!$A$13))</f>
        <v>0</v>
      </c>
      <c r="H27" s="32">
        <f>IF(OR(H$6="",NOT(AND(Nastavenia!$A$13&lt;&gt;"",Nastavenia!$C$13&lt;&gt;""))),"",COUNTIF(H$8:H$22,Nastavenia!$A$13))</f>
        <v>0</v>
      </c>
      <c r="I27" s="32">
        <f>IF(OR(I$6="",NOT(AND(Nastavenia!$A$13&lt;&gt;"",Nastavenia!$C$13&lt;&gt;""))),"",COUNTIF(I$8:I$22,Nastavenia!$A$13))</f>
        <v>0</v>
      </c>
      <c r="J27" s="32">
        <f>IF(OR(J$6="",NOT(AND(Nastavenia!$A$13&lt;&gt;"",Nastavenia!$C$13&lt;&gt;""))),"",COUNTIF(J$8:J$22,Nastavenia!$A$13))</f>
        <v>0</v>
      </c>
      <c r="K27" s="32">
        <f>IF(OR(K$6="",NOT(AND(Nastavenia!$A$13&lt;&gt;"",Nastavenia!$C$13&lt;&gt;""))),"",COUNTIF(K$8:K$22,Nastavenia!$A$13))</f>
        <v>0</v>
      </c>
      <c r="L27" s="32">
        <f>IF(OR(L$6="",NOT(AND(Nastavenia!$A$13&lt;&gt;"",Nastavenia!$C$13&lt;&gt;""))),"",COUNTIF(L$8:L$22,Nastavenia!$A$13))</f>
        <v>0</v>
      </c>
      <c r="M27" s="32">
        <f>IF(OR(M$6="",NOT(AND(Nastavenia!$A$13&lt;&gt;"",Nastavenia!$C$13&lt;&gt;""))),"",COUNTIF(M$8:M$22,Nastavenia!$A$13))</f>
        <v>0</v>
      </c>
      <c r="N27" s="32">
        <f>IF(OR(N$6="",NOT(AND(Nastavenia!$A$13&lt;&gt;"",Nastavenia!$C$13&lt;&gt;""))),"",COUNTIF(N$8:N$22,Nastavenia!$A$13))</f>
        <v>0</v>
      </c>
      <c r="O27" s="32">
        <f>IF(OR(O$6="",NOT(AND(Nastavenia!$A$13&lt;&gt;"",Nastavenia!$C$13&lt;&gt;""))),"",COUNTIF(O$8:O$22,Nastavenia!$A$13))</f>
        <v>0</v>
      </c>
      <c r="P27" s="32">
        <f>IF(OR(P$6="",NOT(AND(Nastavenia!$A$13&lt;&gt;"",Nastavenia!$C$13&lt;&gt;""))),"",COUNTIF(P$8:P$22,Nastavenia!$A$13))</f>
        <v>0</v>
      </c>
      <c r="Q27" s="32">
        <f>IF(OR(Q$6="",NOT(AND(Nastavenia!$A$13&lt;&gt;"",Nastavenia!$C$13&lt;&gt;""))),"",COUNTIF(Q$8:Q$22,Nastavenia!$A$13))</f>
        <v>0</v>
      </c>
      <c r="R27" s="32">
        <f>IF(OR(R$6="",NOT(AND(Nastavenia!$A$13&lt;&gt;"",Nastavenia!$C$13&lt;&gt;""))),"",COUNTIF(R$8:R$22,Nastavenia!$A$13))</f>
        <v>0</v>
      </c>
      <c r="S27" s="32">
        <f>IF(OR(S$6="",NOT(AND(Nastavenia!$A$13&lt;&gt;"",Nastavenia!$C$13&lt;&gt;""))),"",COUNTIF(S$8:S$22,Nastavenia!$A$13))</f>
        <v>0</v>
      </c>
      <c r="T27" s="32">
        <f>IF(OR(T$6="",NOT(AND(Nastavenia!$A$13&lt;&gt;"",Nastavenia!$C$13&lt;&gt;""))),"",COUNTIF(T$8:T$22,Nastavenia!$A$13))</f>
        <v>0</v>
      </c>
      <c r="U27" s="32">
        <f>IF(OR(U$6="",NOT(AND(Nastavenia!$A$13&lt;&gt;"",Nastavenia!$C$13&lt;&gt;""))),"",COUNTIF(U$8:U$22,Nastavenia!$A$13))</f>
        <v>0</v>
      </c>
      <c r="V27" s="32">
        <f>IF(OR(V$6="",NOT(AND(Nastavenia!$A$13&lt;&gt;"",Nastavenia!$C$13&lt;&gt;""))),"",COUNTIF(V$8:V$22,Nastavenia!$A$13))</f>
        <v>0</v>
      </c>
      <c r="W27" s="32">
        <f>IF(OR(W$6="",NOT(AND(Nastavenia!$A$13&lt;&gt;"",Nastavenia!$C$13&lt;&gt;""))),"",COUNTIF(W$8:W$22,Nastavenia!$A$13))</f>
        <v>0</v>
      </c>
      <c r="X27" s="32">
        <f>IF(OR(X$6="",NOT(AND(Nastavenia!$A$13&lt;&gt;"",Nastavenia!$C$13&lt;&gt;""))),"",COUNTIF(X$8:X$22,Nastavenia!$A$13))</f>
        <v>0</v>
      </c>
      <c r="Y27" s="32">
        <f>IF(OR(Y$6="",NOT(AND(Nastavenia!$A$13&lt;&gt;"",Nastavenia!$C$13&lt;&gt;""))),"",COUNTIF(Y$8:Y$22,Nastavenia!$A$13))</f>
        <v>0</v>
      </c>
      <c r="Z27" s="32">
        <f>IF(OR(Z$6="",NOT(AND(Nastavenia!$A$13&lt;&gt;"",Nastavenia!$C$13&lt;&gt;""))),"",COUNTIF(Z$8:Z$22,Nastavenia!$A$13))</f>
        <v>0</v>
      </c>
      <c r="AA27" s="32">
        <f>IF(OR(AA$6="",NOT(AND(Nastavenia!$A$13&lt;&gt;"",Nastavenia!$C$13&lt;&gt;""))),"",COUNTIF(AA$8:AA$22,Nastavenia!$A$13))</f>
        <v>0</v>
      </c>
      <c r="AB27" s="32">
        <f>IF(OR(AB$6="",NOT(AND(Nastavenia!$A$13&lt;&gt;"",Nastavenia!$C$13&lt;&gt;""))),"",COUNTIF(AB$8:AB$22,Nastavenia!$A$13))</f>
        <v>0</v>
      </c>
      <c r="AC27" s="32">
        <f>IF(OR(AC$6="",NOT(AND(Nastavenia!$A$13&lt;&gt;"",Nastavenia!$C$13&lt;&gt;""))),"",COUNTIF(AC$8:AC$22,Nastavenia!$A$13))</f>
        <v>0</v>
      </c>
      <c r="AD27" s="32">
        <f>IF(OR(AD$6="",NOT(AND(Nastavenia!$A$13&lt;&gt;"",Nastavenia!$C$13&lt;&gt;""))),"",COUNTIF(AD$8:AD$22,Nastavenia!$A$13))</f>
        <v>0</v>
      </c>
      <c r="AE27" s="32">
        <f>IF(OR(AE$6="",NOT(AND(Nastavenia!$A$13&lt;&gt;"",Nastavenia!$C$13&lt;&gt;""))),"",COUNTIF(AE$8:AE$22,Nastavenia!$A$13))</f>
        <v>0</v>
      </c>
      <c r="AF27" s="32" t="str">
        <f>IF(OR(AF$6="",NOT(AND(Nastavenia!$A$13&lt;&gt;"",Nastavenia!$C$13&lt;&gt;""))),"",COUNTIF(AF$8:AF$22,Nastavenia!$A$13))</f>
        <v/>
      </c>
      <c r="AG27" s="33" t="str">
        <f>IF(AND(Nastavenia!$A$13&lt;&gt;"",Nastavenia!$C$13&lt;&gt;""),"min. "&amp;N(Nastavenia!$G$13),"")</f>
        <v>min. 0</v>
      </c>
    </row>
    <row r="28" spans="1:102" x14ac:dyDescent="0.25">
      <c r="A28" s="31" t="str">
        <f>IF(AND(Nastavenia!$A$14&lt;&gt;"",Nastavenia!$C$14&lt;&gt;""),Nastavenia!$A$14&amp;" – "&amp;Nastavenia!$B$14,"")</f>
        <v>S – Stredná</v>
      </c>
      <c r="B28" s="32">
        <f>IF(OR(B$6="",NOT(AND(Nastavenia!$A$14&lt;&gt;"",Nastavenia!$C$14&lt;&gt;""))),"",COUNTIF(B$8:B$22,Nastavenia!$A$14))</f>
        <v>0</v>
      </c>
      <c r="C28" s="32">
        <f>IF(OR(C$6="",NOT(AND(Nastavenia!$A$14&lt;&gt;"",Nastavenia!$C$14&lt;&gt;""))),"",COUNTIF(C$8:C$22,Nastavenia!$A$14))</f>
        <v>0</v>
      </c>
      <c r="D28" s="32">
        <f>IF(OR(D$6="",NOT(AND(Nastavenia!$A$14&lt;&gt;"",Nastavenia!$C$14&lt;&gt;""))),"",COUNTIF(D$8:D$22,Nastavenia!$A$14))</f>
        <v>0</v>
      </c>
      <c r="E28" s="32">
        <f>IF(OR(E$6="",NOT(AND(Nastavenia!$A$14&lt;&gt;"",Nastavenia!$C$14&lt;&gt;""))),"",COUNTIF(E$8:E$22,Nastavenia!$A$14))</f>
        <v>0</v>
      </c>
      <c r="F28" s="32">
        <f>IF(OR(F$6="",NOT(AND(Nastavenia!$A$14&lt;&gt;"",Nastavenia!$C$14&lt;&gt;""))),"",COUNTIF(F$8:F$22,Nastavenia!$A$14))</f>
        <v>0</v>
      </c>
      <c r="G28" s="32">
        <f>IF(OR(G$6="",NOT(AND(Nastavenia!$A$14&lt;&gt;"",Nastavenia!$C$14&lt;&gt;""))),"",COUNTIF(G$8:G$22,Nastavenia!$A$14))</f>
        <v>0</v>
      </c>
      <c r="H28" s="32">
        <f>IF(OR(H$6="",NOT(AND(Nastavenia!$A$14&lt;&gt;"",Nastavenia!$C$14&lt;&gt;""))),"",COUNTIF(H$8:H$22,Nastavenia!$A$14))</f>
        <v>0</v>
      </c>
      <c r="I28" s="32">
        <f>IF(OR(I$6="",NOT(AND(Nastavenia!$A$14&lt;&gt;"",Nastavenia!$C$14&lt;&gt;""))),"",COUNTIF(I$8:I$22,Nastavenia!$A$14))</f>
        <v>0</v>
      </c>
      <c r="J28" s="32">
        <f>IF(OR(J$6="",NOT(AND(Nastavenia!$A$14&lt;&gt;"",Nastavenia!$C$14&lt;&gt;""))),"",COUNTIF(J$8:J$22,Nastavenia!$A$14))</f>
        <v>0</v>
      </c>
      <c r="K28" s="32">
        <f>IF(OR(K$6="",NOT(AND(Nastavenia!$A$14&lt;&gt;"",Nastavenia!$C$14&lt;&gt;""))),"",COUNTIF(K$8:K$22,Nastavenia!$A$14))</f>
        <v>0</v>
      </c>
      <c r="L28" s="32">
        <f>IF(OR(L$6="",NOT(AND(Nastavenia!$A$14&lt;&gt;"",Nastavenia!$C$14&lt;&gt;""))),"",COUNTIF(L$8:L$22,Nastavenia!$A$14))</f>
        <v>0</v>
      </c>
      <c r="M28" s="32">
        <f>IF(OR(M$6="",NOT(AND(Nastavenia!$A$14&lt;&gt;"",Nastavenia!$C$14&lt;&gt;""))),"",COUNTIF(M$8:M$22,Nastavenia!$A$14))</f>
        <v>0</v>
      </c>
      <c r="N28" s="32">
        <f>IF(OR(N$6="",NOT(AND(Nastavenia!$A$14&lt;&gt;"",Nastavenia!$C$14&lt;&gt;""))),"",COUNTIF(N$8:N$22,Nastavenia!$A$14))</f>
        <v>0</v>
      </c>
      <c r="O28" s="32">
        <f>IF(OR(O$6="",NOT(AND(Nastavenia!$A$14&lt;&gt;"",Nastavenia!$C$14&lt;&gt;""))),"",COUNTIF(O$8:O$22,Nastavenia!$A$14))</f>
        <v>0</v>
      </c>
      <c r="P28" s="32">
        <f>IF(OR(P$6="",NOT(AND(Nastavenia!$A$14&lt;&gt;"",Nastavenia!$C$14&lt;&gt;""))),"",COUNTIF(P$8:P$22,Nastavenia!$A$14))</f>
        <v>0</v>
      </c>
      <c r="Q28" s="32">
        <f>IF(OR(Q$6="",NOT(AND(Nastavenia!$A$14&lt;&gt;"",Nastavenia!$C$14&lt;&gt;""))),"",COUNTIF(Q$8:Q$22,Nastavenia!$A$14))</f>
        <v>0</v>
      </c>
      <c r="R28" s="32">
        <f>IF(OR(R$6="",NOT(AND(Nastavenia!$A$14&lt;&gt;"",Nastavenia!$C$14&lt;&gt;""))),"",COUNTIF(R$8:R$22,Nastavenia!$A$14))</f>
        <v>0</v>
      </c>
      <c r="S28" s="32">
        <f>IF(OR(S$6="",NOT(AND(Nastavenia!$A$14&lt;&gt;"",Nastavenia!$C$14&lt;&gt;""))),"",COUNTIF(S$8:S$22,Nastavenia!$A$14))</f>
        <v>0</v>
      </c>
      <c r="T28" s="32">
        <f>IF(OR(T$6="",NOT(AND(Nastavenia!$A$14&lt;&gt;"",Nastavenia!$C$14&lt;&gt;""))),"",COUNTIF(T$8:T$22,Nastavenia!$A$14))</f>
        <v>0</v>
      </c>
      <c r="U28" s="32">
        <f>IF(OR(U$6="",NOT(AND(Nastavenia!$A$14&lt;&gt;"",Nastavenia!$C$14&lt;&gt;""))),"",COUNTIF(U$8:U$22,Nastavenia!$A$14))</f>
        <v>0</v>
      </c>
      <c r="V28" s="32">
        <f>IF(OR(V$6="",NOT(AND(Nastavenia!$A$14&lt;&gt;"",Nastavenia!$C$14&lt;&gt;""))),"",COUNTIF(V$8:V$22,Nastavenia!$A$14))</f>
        <v>0</v>
      </c>
      <c r="W28" s="32">
        <f>IF(OR(W$6="",NOT(AND(Nastavenia!$A$14&lt;&gt;"",Nastavenia!$C$14&lt;&gt;""))),"",COUNTIF(W$8:W$22,Nastavenia!$A$14))</f>
        <v>0</v>
      </c>
      <c r="X28" s="32">
        <f>IF(OR(X$6="",NOT(AND(Nastavenia!$A$14&lt;&gt;"",Nastavenia!$C$14&lt;&gt;""))),"",COUNTIF(X$8:X$22,Nastavenia!$A$14))</f>
        <v>0</v>
      </c>
      <c r="Y28" s="32">
        <f>IF(OR(Y$6="",NOT(AND(Nastavenia!$A$14&lt;&gt;"",Nastavenia!$C$14&lt;&gt;""))),"",COUNTIF(Y$8:Y$22,Nastavenia!$A$14))</f>
        <v>0</v>
      </c>
      <c r="Z28" s="32">
        <f>IF(OR(Z$6="",NOT(AND(Nastavenia!$A$14&lt;&gt;"",Nastavenia!$C$14&lt;&gt;""))),"",COUNTIF(Z$8:Z$22,Nastavenia!$A$14))</f>
        <v>0</v>
      </c>
      <c r="AA28" s="32">
        <f>IF(OR(AA$6="",NOT(AND(Nastavenia!$A$14&lt;&gt;"",Nastavenia!$C$14&lt;&gt;""))),"",COUNTIF(AA$8:AA$22,Nastavenia!$A$14))</f>
        <v>0</v>
      </c>
      <c r="AB28" s="32">
        <f>IF(OR(AB$6="",NOT(AND(Nastavenia!$A$14&lt;&gt;"",Nastavenia!$C$14&lt;&gt;""))),"",COUNTIF(AB$8:AB$22,Nastavenia!$A$14))</f>
        <v>0</v>
      </c>
      <c r="AC28" s="32">
        <f>IF(OR(AC$6="",NOT(AND(Nastavenia!$A$14&lt;&gt;"",Nastavenia!$C$14&lt;&gt;""))),"",COUNTIF(AC$8:AC$22,Nastavenia!$A$14))</f>
        <v>0</v>
      </c>
      <c r="AD28" s="32">
        <f>IF(OR(AD$6="",NOT(AND(Nastavenia!$A$14&lt;&gt;"",Nastavenia!$C$14&lt;&gt;""))),"",COUNTIF(AD$8:AD$22,Nastavenia!$A$14))</f>
        <v>0</v>
      </c>
      <c r="AE28" s="32">
        <f>IF(OR(AE$6="",NOT(AND(Nastavenia!$A$14&lt;&gt;"",Nastavenia!$C$14&lt;&gt;""))),"",COUNTIF(AE$8:AE$22,Nastavenia!$A$14))</f>
        <v>0</v>
      </c>
      <c r="AF28" s="32" t="str">
        <f>IF(OR(AF$6="",NOT(AND(Nastavenia!$A$14&lt;&gt;"",Nastavenia!$C$14&lt;&gt;""))),"",COUNTIF(AF$8:AF$22,Nastavenia!$A$14))</f>
        <v/>
      </c>
      <c r="AG28" s="33" t="str">
        <f>IF(AND(Nastavenia!$A$14&lt;&gt;"",Nastavenia!$C$14&lt;&gt;""),"min. "&amp;N(Nastavenia!$G$14),"")</f>
        <v>min. 0</v>
      </c>
    </row>
    <row r="29" spans="1:102" x14ac:dyDescent="0.25">
      <c r="A29" s="31" t="str">
        <f>IF(AND(Nastavenia!$A$15&lt;&gt;"",Nastavenia!$C$15&lt;&gt;""),Nastavenia!$A$15&amp;" – "&amp;Nastavenia!$B$15,"")</f>
        <v/>
      </c>
      <c r="B29" s="32" t="str">
        <f>IF(OR(B$6="",NOT(AND(Nastavenia!$A$15&lt;&gt;"",Nastavenia!$C$15&lt;&gt;""))),"",COUNTIF(B$8:B$22,Nastavenia!$A$15))</f>
        <v/>
      </c>
      <c r="C29" s="32" t="str">
        <f>IF(OR(C$6="",NOT(AND(Nastavenia!$A$15&lt;&gt;"",Nastavenia!$C$15&lt;&gt;""))),"",COUNTIF(C$8:C$22,Nastavenia!$A$15))</f>
        <v/>
      </c>
      <c r="D29" s="32" t="str">
        <f>IF(OR(D$6="",NOT(AND(Nastavenia!$A$15&lt;&gt;"",Nastavenia!$C$15&lt;&gt;""))),"",COUNTIF(D$8:D$22,Nastavenia!$A$15))</f>
        <v/>
      </c>
      <c r="E29" s="32" t="str">
        <f>IF(OR(E$6="",NOT(AND(Nastavenia!$A$15&lt;&gt;"",Nastavenia!$C$15&lt;&gt;""))),"",COUNTIF(E$8:E$22,Nastavenia!$A$15))</f>
        <v/>
      </c>
      <c r="F29" s="32" t="str">
        <f>IF(OR(F$6="",NOT(AND(Nastavenia!$A$15&lt;&gt;"",Nastavenia!$C$15&lt;&gt;""))),"",COUNTIF(F$8:F$22,Nastavenia!$A$15))</f>
        <v/>
      </c>
      <c r="G29" s="32" t="str">
        <f>IF(OR(G$6="",NOT(AND(Nastavenia!$A$15&lt;&gt;"",Nastavenia!$C$15&lt;&gt;""))),"",COUNTIF(G$8:G$22,Nastavenia!$A$15))</f>
        <v/>
      </c>
      <c r="H29" s="32" t="str">
        <f>IF(OR(H$6="",NOT(AND(Nastavenia!$A$15&lt;&gt;"",Nastavenia!$C$15&lt;&gt;""))),"",COUNTIF(H$8:H$22,Nastavenia!$A$15))</f>
        <v/>
      </c>
      <c r="I29" s="32" t="str">
        <f>IF(OR(I$6="",NOT(AND(Nastavenia!$A$15&lt;&gt;"",Nastavenia!$C$15&lt;&gt;""))),"",COUNTIF(I$8:I$22,Nastavenia!$A$15))</f>
        <v/>
      </c>
      <c r="J29" s="32" t="str">
        <f>IF(OR(J$6="",NOT(AND(Nastavenia!$A$15&lt;&gt;"",Nastavenia!$C$15&lt;&gt;""))),"",COUNTIF(J$8:J$22,Nastavenia!$A$15))</f>
        <v/>
      </c>
      <c r="K29" s="32" t="str">
        <f>IF(OR(K$6="",NOT(AND(Nastavenia!$A$15&lt;&gt;"",Nastavenia!$C$15&lt;&gt;""))),"",COUNTIF(K$8:K$22,Nastavenia!$A$15))</f>
        <v/>
      </c>
      <c r="L29" s="32" t="str">
        <f>IF(OR(L$6="",NOT(AND(Nastavenia!$A$15&lt;&gt;"",Nastavenia!$C$15&lt;&gt;""))),"",COUNTIF(L$8:L$22,Nastavenia!$A$15))</f>
        <v/>
      </c>
      <c r="M29" s="32" t="str">
        <f>IF(OR(M$6="",NOT(AND(Nastavenia!$A$15&lt;&gt;"",Nastavenia!$C$15&lt;&gt;""))),"",COUNTIF(M$8:M$22,Nastavenia!$A$15))</f>
        <v/>
      </c>
      <c r="N29" s="32" t="str">
        <f>IF(OR(N$6="",NOT(AND(Nastavenia!$A$15&lt;&gt;"",Nastavenia!$C$15&lt;&gt;""))),"",COUNTIF(N$8:N$22,Nastavenia!$A$15))</f>
        <v/>
      </c>
      <c r="O29" s="32" t="str">
        <f>IF(OR(O$6="",NOT(AND(Nastavenia!$A$15&lt;&gt;"",Nastavenia!$C$15&lt;&gt;""))),"",COUNTIF(O$8:O$22,Nastavenia!$A$15))</f>
        <v/>
      </c>
      <c r="P29" s="32" t="str">
        <f>IF(OR(P$6="",NOT(AND(Nastavenia!$A$15&lt;&gt;"",Nastavenia!$C$15&lt;&gt;""))),"",COUNTIF(P$8:P$22,Nastavenia!$A$15))</f>
        <v/>
      </c>
      <c r="Q29" s="32" t="str">
        <f>IF(OR(Q$6="",NOT(AND(Nastavenia!$A$15&lt;&gt;"",Nastavenia!$C$15&lt;&gt;""))),"",COUNTIF(Q$8:Q$22,Nastavenia!$A$15))</f>
        <v/>
      </c>
      <c r="R29" s="32" t="str">
        <f>IF(OR(R$6="",NOT(AND(Nastavenia!$A$15&lt;&gt;"",Nastavenia!$C$15&lt;&gt;""))),"",COUNTIF(R$8:R$22,Nastavenia!$A$15))</f>
        <v/>
      </c>
      <c r="S29" s="32" t="str">
        <f>IF(OR(S$6="",NOT(AND(Nastavenia!$A$15&lt;&gt;"",Nastavenia!$C$15&lt;&gt;""))),"",COUNTIF(S$8:S$22,Nastavenia!$A$15))</f>
        <v/>
      </c>
      <c r="T29" s="32" t="str">
        <f>IF(OR(T$6="",NOT(AND(Nastavenia!$A$15&lt;&gt;"",Nastavenia!$C$15&lt;&gt;""))),"",COUNTIF(T$8:T$22,Nastavenia!$A$15))</f>
        <v/>
      </c>
      <c r="U29" s="32" t="str">
        <f>IF(OR(U$6="",NOT(AND(Nastavenia!$A$15&lt;&gt;"",Nastavenia!$C$15&lt;&gt;""))),"",COUNTIF(U$8:U$22,Nastavenia!$A$15))</f>
        <v/>
      </c>
      <c r="V29" s="32" t="str">
        <f>IF(OR(V$6="",NOT(AND(Nastavenia!$A$15&lt;&gt;"",Nastavenia!$C$15&lt;&gt;""))),"",COUNTIF(V$8:V$22,Nastavenia!$A$15))</f>
        <v/>
      </c>
      <c r="W29" s="32" t="str">
        <f>IF(OR(W$6="",NOT(AND(Nastavenia!$A$15&lt;&gt;"",Nastavenia!$C$15&lt;&gt;""))),"",COUNTIF(W$8:W$22,Nastavenia!$A$15))</f>
        <v/>
      </c>
      <c r="X29" s="32" t="str">
        <f>IF(OR(X$6="",NOT(AND(Nastavenia!$A$15&lt;&gt;"",Nastavenia!$C$15&lt;&gt;""))),"",COUNTIF(X$8:X$22,Nastavenia!$A$15))</f>
        <v/>
      </c>
      <c r="Y29" s="32" t="str">
        <f>IF(OR(Y$6="",NOT(AND(Nastavenia!$A$15&lt;&gt;"",Nastavenia!$C$15&lt;&gt;""))),"",COUNTIF(Y$8:Y$22,Nastavenia!$A$15))</f>
        <v/>
      </c>
      <c r="Z29" s="32" t="str">
        <f>IF(OR(Z$6="",NOT(AND(Nastavenia!$A$15&lt;&gt;"",Nastavenia!$C$15&lt;&gt;""))),"",COUNTIF(Z$8:Z$22,Nastavenia!$A$15))</f>
        <v/>
      </c>
      <c r="AA29" s="32" t="str">
        <f>IF(OR(AA$6="",NOT(AND(Nastavenia!$A$15&lt;&gt;"",Nastavenia!$C$15&lt;&gt;""))),"",COUNTIF(AA$8:AA$22,Nastavenia!$A$15))</f>
        <v/>
      </c>
      <c r="AB29" s="32" t="str">
        <f>IF(OR(AB$6="",NOT(AND(Nastavenia!$A$15&lt;&gt;"",Nastavenia!$C$15&lt;&gt;""))),"",COUNTIF(AB$8:AB$22,Nastavenia!$A$15))</f>
        <v/>
      </c>
      <c r="AC29" s="32" t="str">
        <f>IF(OR(AC$6="",NOT(AND(Nastavenia!$A$15&lt;&gt;"",Nastavenia!$C$15&lt;&gt;""))),"",COUNTIF(AC$8:AC$22,Nastavenia!$A$15))</f>
        <v/>
      </c>
      <c r="AD29" s="32" t="str">
        <f>IF(OR(AD$6="",NOT(AND(Nastavenia!$A$15&lt;&gt;"",Nastavenia!$C$15&lt;&gt;""))),"",COUNTIF(AD$8:AD$22,Nastavenia!$A$15))</f>
        <v/>
      </c>
      <c r="AE29" s="32" t="str">
        <f>IF(OR(AE$6="",NOT(AND(Nastavenia!$A$15&lt;&gt;"",Nastavenia!$C$15&lt;&gt;""))),"",COUNTIF(AE$8:AE$22,Nastavenia!$A$15))</f>
        <v/>
      </c>
      <c r="AF29" s="32" t="str">
        <f>IF(OR(AF$6="",NOT(AND(Nastavenia!$A$15&lt;&gt;"",Nastavenia!$C$15&lt;&gt;""))),"",COUNTIF(AF$8:AF$22,Nastavenia!$A$15))</f>
        <v/>
      </c>
      <c r="AG29" s="33" t="str">
        <f>IF(AND(Nastavenia!$A$15&lt;&gt;"",Nastavenia!$C$15&lt;&gt;""),"min. "&amp;N(Nastavenia!$G$15),"")</f>
        <v/>
      </c>
    </row>
    <row r="30" spans="1:102" x14ac:dyDescent="0.25">
      <c r="A30" s="31" t="str">
        <f>IF(AND(Nastavenia!$A$16&lt;&gt;"",Nastavenia!$C$16&lt;&gt;""),Nastavenia!$A$16&amp;" – "&amp;Nastavenia!$B$16,"")</f>
        <v/>
      </c>
      <c r="B30" s="32" t="str">
        <f>IF(OR(B$6="",NOT(AND(Nastavenia!$A$16&lt;&gt;"",Nastavenia!$C$16&lt;&gt;""))),"",COUNTIF(B$8:B$22,Nastavenia!$A$16))</f>
        <v/>
      </c>
      <c r="C30" s="32" t="str">
        <f>IF(OR(C$6="",NOT(AND(Nastavenia!$A$16&lt;&gt;"",Nastavenia!$C$16&lt;&gt;""))),"",COUNTIF(C$8:C$22,Nastavenia!$A$16))</f>
        <v/>
      </c>
      <c r="D30" s="32" t="str">
        <f>IF(OR(D$6="",NOT(AND(Nastavenia!$A$16&lt;&gt;"",Nastavenia!$C$16&lt;&gt;""))),"",COUNTIF(D$8:D$22,Nastavenia!$A$16))</f>
        <v/>
      </c>
      <c r="E30" s="32" t="str">
        <f>IF(OR(E$6="",NOT(AND(Nastavenia!$A$16&lt;&gt;"",Nastavenia!$C$16&lt;&gt;""))),"",COUNTIF(E$8:E$22,Nastavenia!$A$16))</f>
        <v/>
      </c>
      <c r="F30" s="32" t="str">
        <f>IF(OR(F$6="",NOT(AND(Nastavenia!$A$16&lt;&gt;"",Nastavenia!$C$16&lt;&gt;""))),"",COUNTIF(F$8:F$22,Nastavenia!$A$16))</f>
        <v/>
      </c>
      <c r="G30" s="32" t="str">
        <f>IF(OR(G$6="",NOT(AND(Nastavenia!$A$16&lt;&gt;"",Nastavenia!$C$16&lt;&gt;""))),"",COUNTIF(G$8:G$22,Nastavenia!$A$16))</f>
        <v/>
      </c>
      <c r="H30" s="32" t="str">
        <f>IF(OR(H$6="",NOT(AND(Nastavenia!$A$16&lt;&gt;"",Nastavenia!$C$16&lt;&gt;""))),"",COUNTIF(H$8:H$22,Nastavenia!$A$16))</f>
        <v/>
      </c>
      <c r="I30" s="32" t="str">
        <f>IF(OR(I$6="",NOT(AND(Nastavenia!$A$16&lt;&gt;"",Nastavenia!$C$16&lt;&gt;""))),"",COUNTIF(I$8:I$22,Nastavenia!$A$16))</f>
        <v/>
      </c>
      <c r="J30" s="32" t="str">
        <f>IF(OR(J$6="",NOT(AND(Nastavenia!$A$16&lt;&gt;"",Nastavenia!$C$16&lt;&gt;""))),"",COUNTIF(J$8:J$22,Nastavenia!$A$16))</f>
        <v/>
      </c>
      <c r="K30" s="32" t="str">
        <f>IF(OR(K$6="",NOT(AND(Nastavenia!$A$16&lt;&gt;"",Nastavenia!$C$16&lt;&gt;""))),"",COUNTIF(K$8:K$22,Nastavenia!$A$16))</f>
        <v/>
      </c>
      <c r="L30" s="32" t="str">
        <f>IF(OR(L$6="",NOT(AND(Nastavenia!$A$16&lt;&gt;"",Nastavenia!$C$16&lt;&gt;""))),"",COUNTIF(L$8:L$22,Nastavenia!$A$16))</f>
        <v/>
      </c>
      <c r="M30" s="32" t="str">
        <f>IF(OR(M$6="",NOT(AND(Nastavenia!$A$16&lt;&gt;"",Nastavenia!$C$16&lt;&gt;""))),"",COUNTIF(M$8:M$22,Nastavenia!$A$16))</f>
        <v/>
      </c>
      <c r="N30" s="32" t="str">
        <f>IF(OR(N$6="",NOT(AND(Nastavenia!$A$16&lt;&gt;"",Nastavenia!$C$16&lt;&gt;""))),"",COUNTIF(N$8:N$22,Nastavenia!$A$16))</f>
        <v/>
      </c>
      <c r="O30" s="32" t="str">
        <f>IF(OR(O$6="",NOT(AND(Nastavenia!$A$16&lt;&gt;"",Nastavenia!$C$16&lt;&gt;""))),"",COUNTIF(O$8:O$22,Nastavenia!$A$16))</f>
        <v/>
      </c>
      <c r="P30" s="32" t="str">
        <f>IF(OR(P$6="",NOT(AND(Nastavenia!$A$16&lt;&gt;"",Nastavenia!$C$16&lt;&gt;""))),"",COUNTIF(P$8:P$22,Nastavenia!$A$16))</f>
        <v/>
      </c>
      <c r="Q30" s="32" t="str">
        <f>IF(OR(Q$6="",NOT(AND(Nastavenia!$A$16&lt;&gt;"",Nastavenia!$C$16&lt;&gt;""))),"",COUNTIF(Q$8:Q$22,Nastavenia!$A$16))</f>
        <v/>
      </c>
      <c r="R30" s="32" t="str">
        <f>IF(OR(R$6="",NOT(AND(Nastavenia!$A$16&lt;&gt;"",Nastavenia!$C$16&lt;&gt;""))),"",COUNTIF(R$8:R$22,Nastavenia!$A$16))</f>
        <v/>
      </c>
      <c r="S30" s="32" t="str">
        <f>IF(OR(S$6="",NOT(AND(Nastavenia!$A$16&lt;&gt;"",Nastavenia!$C$16&lt;&gt;""))),"",COUNTIF(S$8:S$22,Nastavenia!$A$16))</f>
        <v/>
      </c>
      <c r="T30" s="32" t="str">
        <f>IF(OR(T$6="",NOT(AND(Nastavenia!$A$16&lt;&gt;"",Nastavenia!$C$16&lt;&gt;""))),"",COUNTIF(T$8:T$22,Nastavenia!$A$16))</f>
        <v/>
      </c>
      <c r="U30" s="32" t="str">
        <f>IF(OR(U$6="",NOT(AND(Nastavenia!$A$16&lt;&gt;"",Nastavenia!$C$16&lt;&gt;""))),"",COUNTIF(U$8:U$22,Nastavenia!$A$16))</f>
        <v/>
      </c>
      <c r="V30" s="32" t="str">
        <f>IF(OR(V$6="",NOT(AND(Nastavenia!$A$16&lt;&gt;"",Nastavenia!$C$16&lt;&gt;""))),"",COUNTIF(V$8:V$22,Nastavenia!$A$16))</f>
        <v/>
      </c>
      <c r="W30" s="32" t="str">
        <f>IF(OR(W$6="",NOT(AND(Nastavenia!$A$16&lt;&gt;"",Nastavenia!$C$16&lt;&gt;""))),"",COUNTIF(W$8:W$22,Nastavenia!$A$16))</f>
        <v/>
      </c>
      <c r="X30" s="32" t="str">
        <f>IF(OR(X$6="",NOT(AND(Nastavenia!$A$16&lt;&gt;"",Nastavenia!$C$16&lt;&gt;""))),"",COUNTIF(X$8:X$22,Nastavenia!$A$16))</f>
        <v/>
      </c>
      <c r="Y30" s="32" t="str">
        <f>IF(OR(Y$6="",NOT(AND(Nastavenia!$A$16&lt;&gt;"",Nastavenia!$C$16&lt;&gt;""))),"",COUNTIF(Y$8:Y$22,Nastavenia!$A$16))</f>
        <v/>
      </c>
      <c r="Z30" s="32" t="str">
        <f>IF(OR(Z$6="",NOT(AND(Nastavenia!$A$16&lt;&gt;"",Nastavenia!$C$16&lt;&gt;""))),"",COUNTIF(Z$8:Z$22,Nastavenia!$A$16))</f>
        <v/>
      </c>
      <c r="AA30" s="32" t="str">
        <f>IF(OR(AA$6="",NOT(AND(Nastavenia!$A$16&lt;&gt;"",Nastavenia!$C$16&lt;&gt;""))),"",COUNTIF(AA$8:AA$22,Nastavenia!$A$16))</f>
        <v/>
      </c>
      <c r="AB30" s="32" t="str">
        <f>IF(OR(AB$6="",NOT(AND(Nastavenia!$A$16&lt;&gt;"",Nastavenia!$C$16&lt;&gt;""))),"",COUNTIF(AB$8:AB$22,Nastavenia!$A$16))</f>
        <v/>
      </c>
      <c r="AC30" s="32" t="str">
        <f>IF(OR(AC$6="",NOT(AND(Nastavenia!$A$16&lt;&gt;"",Nastavenia!$C$16&lt;&gt;""))),"",COUNTIF(AC$8:AC$22,Nastavenia!$A$16))</f>
        <v/>
      </c>
      <c r="AD30" s="32" t="str">
        <f>IF(OR(AD$6="",NOT(AND(Nastavenia!$A$16&lt;&gt;"",Nastavenia!$C$16&lt;&gt;""))),"",COUNTIF(AD$8:AD$22,Nastavenia!$A$16))</f>
        <v/>
      </c>
      <c r="AE30" s="32" t="str">
        <f>IF(OR(AE$6="",NOT(AND(Nastavenia!$A$16&lt;&gt;"",Nastavenia!$C$16&lt;&gt;""))),"",COUNTIF(AE$8:AE$22,Nastavenia!$A$16))</f>
        <v/>
      </c>
      <c r="AF30" s="32" t="str">
        <f>IF(OR(AF$6="",NOT(AND(Nastavenia!$A$16&lt;&gt;"",Nastavenia!$C$16&lt;&gt;""))),"",COUNTIF(AF$8:AF$22,Nastavenia!$A$16))</f>
        <v/>
      </c>
      <c r="AG30" s="33" t="str">
        <f>IF(AND(Nastavenia!$A$16&lt;&gt;"",Nastavenia!$C$16&lt;&gt;""),"min. "&amp;N(Nastavenia!$G$16),"")</f>
        <v/>
      </c>
    </row>
  </sheetData>
  <mergeCells count="2">
    <mergeCell ref="B3:D3"/>
    <mergeCell ref="B2:D2"/>
  </mergeCells>
  <conditionalFormatting sqref="B6:AF7">
    <cfRule type="expression" dxfId="19" priority="8">
      <formula>B$5=1</formula>
    </cfRule>
  </conditionalFormatting>
  <conditionalFormatting sqref="B8:AF22">
    <cfRule type="expression" dxfId="12" priority="9">
      <formula>AND(B8="",B$5=1)</formula>
    </cfRule>
  </conditionalFormatting>
  <conditionalFormatting sqref="C8:AF22">
    <cfRule type="expression" dxfId="10" priority="1" stopIfTrue="1">
      <formula>AND(ISNUMBER(AO8),AO8&lt;SetRest)</formula>
    </cfRule>
  </conditionalFormatting>
  <dataValidations count="1">
    <dataValidation type="list" allowBlank="1" sqref="B8:AF22" xr:uid="{00000000-0002-0000-0200-000000000000}">
      <formula1>ShiftCodes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200-000002000000}">
            <xm:f>AND(B8&lt;&gt;"",B8=Nastavenia!$A$11)</xm:f>
            <x14:dxf>
              <fill>
                <patternFill>
                  <bgColor rgb="FFDBEAFE"/>
                </patternFill>
              </fill>
            </x14:dxf>
          </x14:cfRule>
          <x14:cfRule type="expression" priority="3" id="{00000000-000E-0000-0200-000003000000}">
            <xm:f>AND(B8&lt;&gt;"",B8=Nastavenia!$A$12)</xm:f>
            <x14:dxf>
              <fill>
                <patternFill>
                  <bgColor rgb="FFFDE68A"/>
                </patternFill>
              </fill>
            </x14:dxf>
          </x14:cfRule>
          <x14:cfRule type="expression" priority="4" id="{00000000-000E-0000-0200-000004000000}">
            <xm:f>AND(B8&lt;&gt;"",B8=Nastavenia!$A$13)</xm:f>
            <x14:dxf>
              <fill>
                <patternFill>
                  <bgColor rgb="FFC7D2FE"/>
                </patternFill>
              </fill>
            </x14:dxf>
          </x14:cfRule>
          <x14:cfRule type="expression" priority="5" id="{00000000-000E-0000-0200-000005000000}">
            <xm:f>AND(B8&lt;&gt;"",B8=Nastavenia!$A$14)</xm:f>
            <x14:dxf>
              <fill>
                <patternFill>
                  <bgColor rgb="FFBBF7D0"/>
                </patternFill>
              </fill>
            </x14:dxf>
          </x14:cfRule>
          <x14:cfRule type="expression" priority="6" id="{00000000-000E-0000-0200-000006000000}">
            <xm:f>AND(B8&lt;&gt;"",B8=Nastavenia!$A$15)</xm:f>
            <x14:dxf>
              <fill>
                <patternFill>
                  <bgColor rgb="FFFBCFE8"/>
                </patternFill>
              </fill>
            </x14:dxf>
          </x14:cfRule>
          <x14:cfRule type="expression" priority="7" id="{00000000-000E-0000-0200-000007000000}">
            <xm:f>AND(B8&lt;&gt;"",B8=Nastavenia!$A$16)</xm:f>
            <x14:dxf>
              <fill>
                <patternFill>
                  <bgColor rgb="FFFED7AA"/>
                </patternFill>
              </fill>
            </x14:dxf>
          </x14:cfRule>
          <xm:sqref>B8:AF22</xm:sqref>
        </x14:conditionalFormatting>
        <x14:conditionalFormatting xmlns:xm="http://schemas.microsoft.com/office/excel/2006/main">
          <x14:cfRule type="expression" priority="10" id="{00000000-000E-0000-0200-00000A000000}">
            <xm:f>AND(ISNUMBER(B25),B25&lt;N(INDEX(Nastavenia!$G$11:$G$16,ROW()-24)))</xm:f>
            <x14:dxf>
              <font>
                <b/>
                <color rgb="FF991B1B"/>
              </font>
              <fill>
                <patternFill>
                  <bgColor rgb="FFFCA5A5"/>
                </patternFill>
              </fill>
            </x14:dxf>
          </x14:cfRule>
          <xm:sqref>B25:AF30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X30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8" customWidth="1"/>
    <col min="2" max="32" width="4.5703125" customWidth="1"/>
    <col min="33" max="38" width="11" customWidth="1"/>
    <col min="40" max="70" width="13" hidden="1" customWidth="1"/>
    <col min="72" max="102" width="13" hidden="1" customWidth="1"/>
  </cols>
  <sheetData>
    <row r="1" spans="1:102" ht="18" x14ac:dyDescent="0.25">
      <c r="A1" s="4" t="s">
        <v>0</v>
      </c>
    </row>
    <row r="2" spans="1:102" x14ac:dyDescent="0.25">
      <c r="A2" s="5" t="s">
        <v>1</v>
      </c>
      <c r="B2" s="36">
        <v>2026</v>
      </c>
      <c r="C2" s="35"/>
      <c r="D2" s="35"/>
    </row>
    <row r="3" spans="1:102" x14ac:dyDescent="0.25">
      <c r="A3" s="5" t="s">
        <v>2</v>
      </c>
      <c r="B3" s="36">
        <v>9</v>
      </c>
      <c r="C3" s="35"/>
      <c r="D3" s="35"/>
    </row>
    <row r="4" spans="1:102" hidden="1" x14ac:dyDescent="0.25">
      <c r="B4">
        <f t="shared" ref="B4:AF4" si="0">IF(B$6="",0,IF(OR(WEEKDAY(B$6,2)&gt;5,COUNTIF(Holidays,B$6)&gt;0),0,1))</f>
        <v>1</v>
      </c>
      <c r="C4">
        <f t="shared" si="0"/>
        <v>1</v>
      </c>
      <c r="D4">
        <f t="shared" si="0"/>
        <v>1</v>
      </c>
      <c r="E4">
        <f t="shared" si="0"/>
        <v>1</v>
      </c>
      <c r="F4">
        <f t="shared" si="0"/>
        <v>0</v>
      </c>
      <c r="G4">
        <f t="shared" si="0"/>
        <v>0</v>
      </c>
      <c r="H4">
        <f t="shared" si="0"/>
        <v>1</v>
      </c>
      <c r="I4">
        <f t="shared" si="0"/>
        <v>1</v>
      </c>
      <c r="J4">
        <f t="shared" si="0"/>
        <v>1</v>
      </c>
      <c r="K4">
        <f t="shared" si="0"/>
        <v>1</v>
      </c>
      <c r="L4">
        <f t="shared" si="0"/>
        <v>1</v>
      </c>
      <c r="M4">
        <f t="shared" si="0"/>
        <v>0</v>
      </c>
      <c r="N4">
        <f t="shared" si="0"/>
        <v>0</v>
      </c>
      <c r="O4">
        <f t="shared" si="0"/>
        <v>1</v>
      </c>
      <c r="P4">
        <f t="shared" si="0"/>
        <v>1</v>
      </c>
      <c r="Q4">
        <f t="shared" si="0"/>
        <v>1</v>
      </c>
      <c r="R4">
        <f t="shared" si="0"/>
        <v>1</v>
      </c>
      <c r="S4">
        <f t="shared" si="0"/>
        <v>1</v>
      </c>
      <c r="T4">
        <f t="shared" si="0"/>
        <v>0</v>
      </c>
      <c r="U4">
        <f t="shared" si="0"/>
        <v>0</v>
      </c>
      <c r="V4">
        <f t="shared" si="0"/>
        <v>1</v>
      </c>
      <c r="W4">
        <f t="shared" si="0"/>
        <v>1</v>
      </c>
      <c r="X4">
        <f t="shared" si="0"/>
        <v>1</v>
      </c>
      <c r="Y4">
        <f t="shared" si="0"/>
        <v>1</v>
      </c>
      <c r="Z4">
        <f t="shared" si="0"/>
        <v>1</v>
      </c>
      <c r="AA4">
        <f t="shared" si="0"/>
        <v>0</v>
      </c>
      <c r="AB4">
        <f t="shared" si="0"/>
        <v>0</v>
      </c>
      <c r="AC4">
        <f t="shared" si="0"/>
        <v>1</v>
      </c>
      <c r="AD4">
        <f t="shared" si="0"/>
        <v>1</v>
      </c>
      <c r="AE4">
        <f t="shared" si="0"/>
        <v>1</v>
      </c>
      <c r="AF4">
        <f t="shared" si="0"/>
        <v>0</v>
      </c>
    </row>
    <row r="5" spans="1:102" hidden="1" x14ac:dyDescent="0.25">
      <c r="B5">
        <f t="shared" ref="B5:AF5" si="1">IF(B$6="",0,IF(OR(WEEKDAY(B$6,2)&gt;5,COUNTIF(Holidays,B$6)&gt;0),1,0))</f>
        <v>0</v>
      </c>
      <c r="C5">
        <f t="shared" si="1"/>
        <v>0</v>
      </c>
      <c r="D5">
        <f t="shared" si="1"/>
        <v>0</v>
      </c>
      <c r="E5">
        <f t="shared" si="1"/>
        <v>0</v>
      </c>
      <c r="F5">
        <f t="shared" si="1"/>
        <v>1</v>
      </c>
      <c r="G5">
        <f t="shared" si="1"/>
        <v>1</v>
      </c>
      <c r="H5">
        <f t="shared" si="1"/>
        <v>0</v>
      </c>
      <c r="I5">
        <f t="shared" si="1"/>
        <v>0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1</v>
      </c>
      <c r="N5">
        <f t="shared" si="1"/>
        <v>1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1</v>
      </c>
      <c r="U5">
        <f t="shared" si="1"/>
        <v>1</v>
      </c>
      <c r="V5">
        <f t="shared" si="1"/>
        <v>0</v>
      </c>
      <c r="W5">
        <f t="shared" si="1"/>
        <v>0</v>
      </c>
      <c r="X5">
        <f t="shared" si="1"/>
        <v>0</v>
      </c>
      <c r="Y5">
        <f t="shared" si="1"/>
        <v>0</v>
      </c>
      <c r="Z5">
        <f t="shared" si="1"/>
        <v>0</v>
      </c>
      <c r="AA5">
        <f t="shared" si="1"/>
        <v>1</v>
      </c>
      <c r="AB5">
        <f t="shared" si="1"/>
        <v>1</v>
      </c>
      <c r="AC5">
        <f t="shared" si="1"/>
        <v>0</v>
      </c>
      <c r="AD5">
        <f t="shared" si="1"/>
        <v>0</v>
      </c>
      <c r="AE5">
        <f t="shared" si="1"/>
        <v>0</v>
      </c>
      <c r="AF5">
        <f t="shared" si="1"/>
        <v>0</v>
      </c>
    </row>
    <row r="6" spans="1:102" x14ac:dyDescent="0.25">
      <c r="A6" s="21"/>
      <c r="B6" s="22">
        <f>IF(1&lt;=DAY(DATE($B$2,$B$3+1,0)),DATE($B$2,$B$3,1),"")</f>
        <v>46266</v>
      </c>
      <c r="C6" s="22">
        <f>IF(2&lt;=DAY(DATE($B$2,$B$3+1,0)),DATE($B$2,$B$3,2),"")</f>
        <v>46267</v>
      </c>
      <c r="D6" s="22">
        <f>IF(3&lt;=DAY(DATE($B$2,$B$3+1,0)),DATE($B$2,$B$3,3),"")</f>
        <v>46268</v>
      </c>
      <c r="E6" s="22">
        <f>IF(4&lt;=DAY(DATE($B$2,$B$3+1,0)),DATE($B$2,$B$3,4),"")</f>
        <v>46269</v>
      </c>
      <c r="F6" s="22">
        <f>IF(5&lt;=DAY(DATE($B$2,$B$3+1,0)),DATE($B$2,$B$3,5),"")</f>
        <v>46270</v>
      </c>
      <c r="G6" s="22">
        <f>IF(6&lt;=DAY(DATE($B$2,$B$3+1,0)),DATE($B$2,$B$3,6),"")</f>
        <v>46271</v>
      </c>
      <c r="H6" s="22">
        <f>IF(7&lt;=DAY(DATE($B$2,$B$3+1,0)),DATE($B$2,$B$3,7),"")</f>
        <v>46272</v>
      </c>
      <c r="I6" s="22">
        <f>IF(8&lt;=DAY(DATE($B$2,$B$3+1,0)),DATE($B$2,$B$3,8),"")</f>
        <v>46273</v>
      </c>
      <c r="J6" s="22">
        <f>IF(9&lt;=DAY(DATE($B$2,$B$3+1,0)),DATE($B$2,$B$3,9),"")</f>
        <v>46274</v>
      </c>
      <c r="K6" s="22">
        <f>IF(10&lt;=DAY(DATE($B$2,$B$3+1,0)),DATE($B$2,$B$3,10),"")</f>
        <v>46275</v>
      </c>
      <c r="L6" s="22">
        <f>IF(11&lt;=DAY(DATE($B$2,$B$3+1,0)),DATE($B$2,$B$3,11),"")</f>
        <v>46276</v>
      </c>
      <c r="M6" s="22">
        <f>IF(12&lt;=DAY(DATE($B$2,$B$3+1,0)),DATE($B$2,$B$3,12),"")</f>
        <v>46277</v>
      </c>
      <c r="N6" s="22">
        <f>IF(13&lt;=DAY(DATE($B$2,$B$3+1,0)),DATE($B$2,$B$3,13),"")</f>
        <v>46278</v>
      </c>
      <c r="O6" s="22">
        <f>IF(14&lt;=DAY(DATE($B$2,$B$3+1,0)),DATE($B$2,$B$3,14),"")</f>
        <v>46279</v>
      </c>
      <c r="P6" s="22">
        <f>IF(15&lt;=DAY(DATE($B$2,$B$3+1,0)),DATE($B$2,$B$3,15),"")</f>
        <v>46280</v>
      </c>
      <c r="Q6" s="22">
        <f>IF(16&lt;=DAY(DATE($B$2,$B$3+1,0)),DATE($B$2,$B$3,16),"")</f>
        <v>46281</v>
      </c>
      <c r="R6" s="22">
        <f>IF(17&lt;=DAY(DATE($B$2,$B$3+1,0)),DATE($B$2,$B$3,17),"")</f>
        <v>46282</v>
      </c>
      <c r="S6" s="22">
        <f>IF(18&lt;=DAY(DATE($B$2,$B$3+1,0)),DATE($B$2,$B$3,18),"")</f>
        <v>46283</v>
      </c>
      <c r="T6" s="22">
        <f>IF(19&lt;=DAY(DATE($B$2,$B$3+1,0)),DATE($B$2,$B$3,19),"")</f>
        <v>46284</v>
      </c>
      <c r="U6" s="22">
        <f>IF(20&lt;=DAY(DATE($B$2,$B$3+1,0)),DATE($B$2,$B$3,20),"")</f>
        <v>46285</v>
      </c>
      <c r="V6" s="22">
        <f>IF(21&lt;=DAY(DATE($B$2,$B$3+1,0)),DATE($B$2,$B$3,21),"")</f>
        <v>46286</v>
      </c>
      <c r="W6" s="22">
        <f>IF(22&lt;=DAY(DATE($B$2,$B$3+1,0)),DATE($B$2,$B$3,22),"")</f>
        <v>46287</v>
      </c>
      <c r="X6" s="22">
        <f>IF(23&lt;=DAY(DATE($B$2,$B$3+1,0)),DATE($B$2,$B$3,23),"")</f>
        <v>46288</v>
      </c>
      <c r="Y6" s="22">
        <f>IF(24&lt;=DAY(DATE($B$2,$B$3+1,0)),DATE($B$2,$B$3,24),"")</f>
        <v>46289</v>
      </c>
      <c r="Z6" s="22">
        <f>IF(25&lt;=DAY(DATE($B$2,$B$3+1,0)),DATE($B$2,$B$3,25),"")</f>
        <v>46290</v>
      </c>
      <c r="AA6" s="22">
        <f>IF(26&lt;=DAY(DATE($B$2,$B$3+1,0)),DATE($B$2,$B$3,26),"")</f>
        <v>46291</v>
      </c>
      <c r="AB6" s="22">
        <f>IF(27&lt;=DAY(DATE($B$2,$B$3+1,0)),DATE($B$2,$B$3,27),"")</f>
        <v>46292</v>
      </c>
      <c r="AC6" s="22">
        <f>IF(28&lt;=DAY(DATE($B$2,$B$3+1,0)),DATE($B$2,$B$3,28),"")</f>
        <v>46293</v>
      </c>
      <c r="AD6" s="22">
        <f>IF(29&lt;=DAY(DATE($B$2,$B$3+1,0)),DATE($B$2,$B$3,29),"")</f>
        <v>46294</v>
      </c>
      <c r="AE6" s="22">
        <f>IF(30&lt;=DAY(DATE($B$2,$B$3+1,0)),DATE($B$2,$B$3,30),"")</f>
        <v>46295</v>
      </c>
      <c r="AF6" s="22" t="str">
        <f>IF(31&lt;=DAY(DATE($B$2,$B$3+1,0)),DATE($B$2,$B$3,31),"")</f>
        <v/>
      </c>
      <c r="AG6" s="23"/>
      <c r="AH6" s="23"/>
      <c r="AI6" s="23"/>
      <c r="AJ6" s="23"/>
      <c r="AK6" s="23"/>
      <c r="AL6" s="23"/>
    </row>
    <row r="7" spans="1:102" ht="30" customHeight="1" x14ac:dyDescent="0.25">
      <c r="A7" s="21" t="s">
        <v>3</v>
      </c>
      <c r="B7" s="24" t="str">
        <f t="shared" ref="B7:AF7" si="2">IF(B$6="","",CHOOSE(WEEKDAY(B$6,2),"Po","Ut","St","Št","Pi","So","Ne"))</f>
        <v>Ut</v>
      </c>
      <c r="C7" s="24" t="str">
        <f t="shared" si="2"/>
        <v>St</v>
      </c>
      <c r="D7" s="24" t="str">
        <f t="shared" si="2"/>
        <v>Št</v>
      </c>
      <c r="E7" s="24" t="str">
        <f t="shared" si="2"/>
        <v>Pi</v>
      </c>
      <c r="F7" s="24" t="str">
        <f t="shared" si="2"/>
        <v>So</v>
      </c>
      <c r="G7" s="24" t="str">
        <f t="shared" si="2"/>
        <v>Ne</v>
      </c>
      <c r="H7" s="24" t="str">
        <f t="shared" si="2"/>
        <v>Po</v>
      </c>
      <c r="I7" s="24" t="str">
        <f t="shared" si="2"/>
        <v>Ut</v>
      </c>
      <c r="J7" s="24" t="str">
        <f t="shared" si="2"/>
        <v>St</v>
      </c>
      <c r="K7" s="24" t="str">
        <f t="shared" si="2"/>
        <v>Št</v>
      </c>
      <c r="L7" s="24" t="str">
        <f t="shared" si="2"/>
        <v>Pi</v>
      </c>
      <c r="M7" s="24" t="str">
        <f t="shared" si="2"/>
        <v>So</v>
      </c>
      <c r="N7" s="24" t="str">
        <f t="shared" si="2"/>
        <v>Ne</v>
      </c>
      <c r="O7" s="24" t="str">
        <f t="shared" si="2"/>
        <v>Po</v>
      </c>
      <c r="P7" s="24" t="str">
        <f t="shared" si="2"/>
        <v>Ut</v>
      </c>
      <c r="Q7" s="24" t="str">
        <f t="shared" si="2"/>
        <v>St</v>
      </c>
      <c r="R7" s="24" t="str">
        <f t="shared" si="2"/>
        <v>Št</v>
      </c>
      <c r="S7" s="24" t="str">
        <f t="shared" si="2"/>
        <v>Pi</v>
      </c>
      <c r="T7" s="24" t="str">
        <f t="shared" si="2"/>
        <v>So</v>
      </c>
      <c r="U7" s="24" t="str">
        <f t="shared" si="2"/>
        <v>Ne</v>
      </c>
      <c r="V7" s="24" t="str">
        <f t="shared" si="2"/>
        <v>Po</v>
      </c>
      <c r="W7" s="24" t="str">
        <f t="shared" si="2"/>
        <v>Ut</v>
      </c>
      <c r="X7" s="24" t="str">
        <f t="shared" si="2"/>
        <v>St</v>
      </c>
      <c r="Y7" s="24" t="str">
        <f t="shared" si="2"/>
        <v>Št</v>
      </c>
      <c r="Z7" s="24" t="str">
        <f t="shared" si="2"/>
        <v>Pi</v>
      </c>
      <c r="AA7" s="24" t="str">
        <f t="shared" si="2"/>
        <v>So</v>
      </c>
      <c r="AB7" s="24" t="str">
        <f t="shared" si="2"/>
        <v>Ne</v>
      </c>
      <c r="AC7" s="24" t="str">
        <f t="shared" si="2"/>
        <v>Po</v>
      </c>
      <c r="AD7" s="24" t="str">
        <f t="shared" si="2"/>
        <v>Ut</v>
      </c>
      <c r="AE7" s="24" t="str">
        <f t="shared" si="2"/>
        <v>St</v>
      </c>
      <c r="AF7" s="24" t="str">
        <f t="shared" si="2"/>
        <v/>
      </c>
      <c r="AG7" s="25" t="s">
        <v>4</v>
      </c>
      <c r="AH7" s="25" t="s">
        <v>5</v>
      </c>
      <c r="AI7" s="25" t="s">
        <v>6</v>
      </c>
      <c r="AJ7" s="25" t="s">
        <v>7</v>
      </c>
      <c r="AK7" s="25" t="s">
        <v>8</v>
      </c>
      <c r="AL7" s="25" t="s">
        <v>9</v>
      </c>
    </row>
    <row r="8" spans="1:102" x14ac:dyDescent="0.25">
      <c r="A8" s="18" t="s">
        <v>65</v>
      </c>
      <c r="B8" s="26" t="s">
        <v>44</v>
      </c>
      <c r="C8" s="26" t="s">
        <v>36</v>
      </c>
      <c r="D8" s="26" t="s">
        <v>36</v>
      </c>
      <c r="E8" s="26" t="s">
        <v>36</v>
      </c>
      <c r="F8" s="26" t="s">
        <v>36</v>
      </c>
      <c r="G8" s="26" t="s">
        <v>36</v>
      </c>
      <c r="H8" s="26" t="s">
        <v>44</v>
      </c>
      <c r="I8" s="26" t="s">
        <v>44</v>
      </c>
      <c r="J8" s="26" t="s">
        <v>36</v>
      </c>
      <c r="K8" s="26" t="s">
        <v>36</v>
      </c>
      <c r="L8" s="26" t="s">
        <v>36</v>
      </c>
      <c r="M8" s="26" t="s">
        <v>36</v>
      </c>
      <c r="N8" s="26" t="s">
        <v>36</v>
      </c>
      <c r="O8" s="26" t="s">
        <v>44</v>
      </c>
      <c r="P8" s="26" t="s">
        <v>44</v>
      </c>
      <c r="Q8" s="26" t="s">
        <v>36</v>
      </c>
      <c r="R8" s="26" t="s">
        <v>36</v>
      </c>
      <c r="S8" s="26" t="s">
        <v>36</v>
      </c>
      <c r="T8" s="26" t="s">
        <v>36</v>
      </c>
      <c r="U8" s="26" t="s">
        <v>36</v>
      </c>
      <c r="V8" s="26" t="s">
        <v>44</v>
      </c>
      <c r="W8" s="26" t="s">
        <v>44</v>
      </c>
      <c r="X8" s="26" t="s">
        <v>36</v>
      </c>
      <c r="Y8" s="26" t="s">
        <v>36</v>
      </c>
      <c r="Z8" s="26" t="s">
        <v>36</v>
      </c>
      <c r="AA8" s="26" t="s">
        <v>36</v>
      </c>
      <c r="AB8" s="26" t="s">
        <v>36</v>
      </c>
      <c r="AC8" s="26" t="s">
        <v>44</v>
      </c>
      <c r="AD8" s="26" t="s">
        <v>44</v>
      </c>
      <c r="AE8" s="26" t="s">
        <v>36</v>
      </c>
      <c r="AF8" s="26"/>
      <c r="AG8" s="27">
        <f t="shared" ref="AG8:AG22" si="3">IF(COUNTA(B8:AF8)+LEN($A8)=0,"",SUMPRODUCT(COUNTIF(B8:AF8,ShiftCodes)*ShiftHours))</f>
        <v>157.5</v>
      </c>
      <c r="AH8" s="28">
        <f>IF(COUNTA(B8:AF8)+LEN($A8)=0,"",SUM($B$4:$AF$4)*Nastavenia!$B$6)</f>
        <v>176</v>
      </c>
      <c r="AI8" s="28">
        <f t="shared" ref="AI8:AI22" si="4">IF(COUNTA(B8:AF8)+LEN($A8)=0,"",AG8-AH8)</f>
        <v>-18.5</v>
      </c>
      <c r="AJ8" s="29">
        <f t="shared" ref="AJ8:AJ22" si="5">IF(COUNTA(B8:AF8)+LEN($A8)=0,"",SUM(BT8:CX8))</f>
        <v>21</v>
      </c>
      <c r="AK8" s="29">
        <f t="shared" ref="AK8:AK22" si="6">IF(COUNTA(B8:AF8)+LEN($A8)=0,"",SUMPRODUCT($B$5:$AF$5,BT8:CX8))</f>
        <v>8</v>
      </c>
      <c r="AL8" s="30">
        <f t="shared" ref="AL8:AL22" si="7">IF(COUNTA(B8:AF8)+LEN($A8)=0,"",COUNTIF(AN8:BR8,"&lt;"&amp;SetRest))</f>
        <v>0</v>
      </c>
      <c r="AN8" t="str">
        <f>""</f>
        <v/>
      </c>
      <c r="AO8" t="str">
        <f t="shared" ref="AO8:AO22" si="8">IF(OR(BT8=0,BU8=0),"",(1+INDEX(ShiftStart,MATCH(C8,ShiftCodes,0))-(INDEX(ShiftEnd,MATCH(B8,ShiftCodes,0))+IF(INDEX(ShiftEnd,MATCH(B8,ShiftCodes,0))&lt;=INDEX(ShiftStart,MATCH(B8,ShiftCodes,0)),1,0)))*24)</f>
        <v/>
      </c>
      <c r="AP8">
        <f t="shared" ref="AP8:AP22" si="9">IF(OR(BU8=0,BV8=0),"",(1+INDEX(ShiftStart,MATCH(D8,ShiftCodes,0))-(INDEX(ShiftEnd,MATCH(C8,ShiftCodes,0))+IF(INDEX(ShiftEnd,MATCH(C8,ShiftCodes,0))&lt;=INDEX(ShiftStart,MATCH(C8,ShiftCodes,0)),1,0)))*24)</f>
        <v>16</v>
      </c>
      <c r="AQ8">
        <f t="shared" ref="AQ8:AQ22" si="10">IF(OR(BV8=0,BW8=0),"",(1+INDEX(ShiftStart,MATCH(E8,ShiftCodes,0))-(INDEX(ShiftEnd,MATCH(D8,ShiftCodes,0))+IF(INDEX(ShiftEnd,MATCH(D8,ShiftCodes,0))&lt;=INDEX(ShiftStart,MATCH(D8,ShiftCodes,0)),1,0)))*24)</f>
        <v>16</v>
      </c>
      <c r="AR8">
        <f t="shared" ref="AR8:AR22" si="11">IF(OR(BW8=0,BX8=0),"",(1+INDEX(ShiftStart,MATCH(F8,ShiftCodes,0))-(INDEX(ShiftEnd,MATCH(E8,ShiftCodes,0))+IF(INDEX(ShiftEnd,MATCH(E8,ShiftCodes,0))&lt;=INDEX(ShiftStart,MATCH(E8,ShiftCodes,0)),1,0)))*24)</f>
        <v>16</v>
      </c>
      <c r="AS8">
        <f t="shared" ref="AS8:AS22" si="12">IF(OR(BX8=0,BY8=0),"",(1+INDEX(ShiftStart,MATCH(G8,ShiftCodes,0))-(INDEX(ShiftEnd,MATCH(F8,ShiftCodes,0))+IF(INDEX(ShiftEnd,MATCH(F8,ShiftCodes,0))&lt;=INDEX(ShiftStart,MATCH(F8,ShiftCodes,0)),1,0)))*24)</f>
        <v>16</v>
      </c>
      <c r="AT8" t="str">
        <f t="shared" ref="AT8:AT22" si="13">IF(OR(BY8=0,BZ8=0),"",(1+INDEX(ShiftStart,MATCH(H8,ShiftCodes,0))-(INDEX(ShiftEnd,MATCH(G8,ShiftCodes,0))+IF(INDEX(ShiftEnd,MATCH(G8,ShiftCodes,0))&lt;=INDEX(ShiftStart,MATCH(G8,ShiftCodes,0)),1,0)))*24)</f>
        <v/>
      </c>
      <c r="AU8" t="str">
        <f t="shared" ref="AU8:AU22" si="14">IF(OR(BZ8=0,CA8=0),"",(1+INDEX(ShiftStart,MATCH(I8,ShiftCodes,0))-(INDEX(ShiftEnd,MATCH(H8,ShiftCodes,0))+IF(INDEX(ShiftEnd,MATCH(H8,ShiftCodes,0))&lt;=INDEX(ShiftStart,MATCH(H8,ShiftCodes,0)),1,0)))*24)</f>
        <v/>
      </c>
      <c r="AV8" t="str">
        <f t="shared" ref="AV8:AV22" si="15">IF(OR(CA8=0,CB8=0),"",(1+INDEX(ShiftStart,MATCH(J8,ShiftCodes,0))-(INDEX(ShiftEnd,MATCH(I8,ShiftCodes,0))+IF(INDEX(ShiftEnd,MATCH(I8,ShiftCodes,0))&lt;=INDEX(ShiftStart,MATCH(I8,ShiftCodes,0)),1,0)))*24)</f>
        <v/>
      </c>
      <c r="AW8">
        <f t="shared" ref="AW8:AW22" si="16">IF(OR(CB8=0,CC8=0),"",(1+INDEX(ShiftStart,MATCH(K8,ShiftCodes,0))-(INDEX(ShiftEnd,MATCH(J8,ShiftCodes,0))+IF(INDEX(ShiftEnd,MATCH(J8,ShiftCodes,0))&lt;=INDEX(ShiftStart,MATCH(J8,ShiftCodes,0)),1,0)))*24)</f>
        <v>16</v>
      </c>
      <c r="AX8">
        <f t="shared" ref="AX8:AX22" si="17">IF(OR(CC8=0,CD8=0),"",(1+INDEX(ShiftStart,MATCH(L8,ShiftCodes,0))-(INDEX(ShiftEnd,MATCH(K8,ShiftCodes,0))+IF(INDEX(ShiftEnd,MATCH(K8,ShiftCodes,0))&lt;=INDEX(ShiftStart,MATCH(K8,ShiftCodes,0)),1,0)))*24)</f>
        <v>16</v>
      </c>
      <c r="AY8">
        <f t="shared" ref="AY8:AY22" si="18">IF(OR(CD8=0,CE8=0),"",(1+INDEX(ShiftStart,MATCH(M8,ShiftCodes,0))-(INDEX(ShiftEnd,MATCH(L8,ShiftCodes,0))+IF(INDEX(ShiftEnd,MATCH(L8,ShiftCodes,0))&lt;=INDEX(ShiftStart,MATCH(L8,ShiftCodes,0)),1,0)))*24)</f>
        <v>16</v>
      </c>
      <c r="AZ8">
        <f t="shared" ref="AZ8:AZ22" si="19">IF(OR(CE8=0,CF8=0),"",(1+INDEX(ShiftStart,MATCH(N8,ShiftCodes,0))-(INDEX(ShiftEnd,MATCH(M8,ShiftCodes,0))+IF(INDEX(ShiftEnd,MATCH(M8,ShiftCodes,0))&lt;=INDEX(ShiftStart,MATCH(M8,ShiftCodes,0)),1,0)))*24)</f>
        <v>16</v>
      </c>
      <c r="BA8" t="str">
        <f t="shared" ref="BA8:BA22" si="20">IF(OR(CF8=0,CG8=0),"",(1+INDEX(ShiftStart,MATCH(O8,ShiftCodes,0))-(INDEX(ShiftEnd,MATCH(N8,ShiftCodes,0))+IF(INDEX(ShiftEnd,MATCH(N8,ShiftCodes,0))&lt;=INDEX(ShiftStart,MATCH(N8,ShiftCodes,0)),1,0)))*24)</f>
        <v/>
      </c>
      <c r="BB8" t="str">
        <f t="shared" ref="BB8:BB22" si="21">IF(OR(CG8=0,CH8=0),"",(1+INDEX(ShiftStart,MATCH(P8,ShiftCodes,0))-(INDEX(ShiftEnd,MATCH(O8,ShiftCodes,0))+IF(INDEX(ShiftEnd,MATCH(O8,ShiftCodes,0))&lt;=INDEX(ShiftStart,MATCH(O8,ShiftCodes,0)),1,0)))*24)</f>
        <v/>
      </c>
      <c r="BC8" t="str">
        <f t="shared" ref="BC8:BC22" si="22">IF(OR(CH8=0,CI8=0),"",(1+INDEX(ShiftStart,MATCH(Q8,ShiftCodes,0))-(INDEX(ShiftEnd,MATCH(P8,ShiftCodes,0))+IF(INDEX(ShiftEnd,MATCH(P8,ShiftCodes,0))&lt;=INDEX(ShiftStart,MATCH(P8,ShiftCodes,0)),1,0)))*24)</f>
        <v/>
      </c>
      <c r="BD8">
        <f t="shared" ref="BD8:BD22" si="23">IF(OR(CI8=0,CJ8=0),"",(1+INDEX(ShiftStart,MATCH(R8,ShiftCodes,0))-(INDEX(ShiftEnd,MATCH(Q8,ShiftCodes,0))+IF(INDEX(ShiftEnd,MATCH(Q8,ShiftCodes,0))&lt;=INDEX(ShiftStart,MATCH(Q8,ShiftCodes,0)),1,0)))*24)</f>
        <v>16</v>
      </c>
      <c r="BE8">
        <f t="shared" ref="BE8:BE22" si="24">IF(OR(CJ8=0,CK8=0),"",(1+INDEX(ShiftStart,MATCH(S8,ShiftCodes,0))-(INDEX(ShiftEnd,MATCH(R8,ShiftCodes,0))+IF(INDEX(ShiftEnd,MATCH(R8,ShiftCodes,0))&lt;=INDEX(ShiftStart,MATCH(R8,ShiftCodes,0)),1,0)))*24)</f>
        <v>16</v>
      </c>
      <c r="BF8">
        <f t="shared" ref="BF8:BF22" si="25">IF(OR(CK8=0,CL8=0),"",(1+INDEX(ShiftStart,MATCH(T8,ShiftCodes,0))-(INDEX(ShiftEnd,MATCH(S8,ShiftCodes,0))+IF(INDEX(ShiftEnd,MATCH(S8,ShiftCodes,0))&lt;=INDEX(ShiftStart,MATCH(S8,ShiftCodes,0)),1,0)))*24)</f>
        <v>16</v>
      </c>
      <c r="BG8">
        <f t="shared" ref="BG8:BG22" si="26">IF(OR(CL8=0,CM8=0),"",(1+INDEX(ShiftStart,MATCH(U8,ShiftCodes,0))-(INDEX(ShiftEnd,MATCH(T8,ShiftCodes,0))+IF(INDEX(ShiftEnd,MATCH(T8,ShiftCodes,0))&lt;=INDEX(ShiftStart,MATCH(T8,ShiftCodes,0)),1,0)))*24)</f>
        <v>16</v>
      </c>
      <c r="BH8" t="str">
        <f t="shared" ref="BH8:BH22" si="27">IF(OR(CM8=0,CN8=0),"",(1+INDEX(ShiftStart,MATCH(V8,ShiftCodes,0))-(INDEX(ShiftEnd,MATCH(U8,ShiftCodes,0))+IF(INDEX(ShiftEnd,MATCH(U8,ShiftCodes,0))&lt;=INDEX(ShiftStart,MATCH(U8,ShiftCodes,0)),1,0)))*24)</f>
        <v/>
      </c>
      <c r="BI8" t="str">
        <f t="shared" ref="BI8:BI22" si="28">IF(OR(CN8=0,CO8=0),"",(1+INDEX(ShiftStart,MATCH(W8,ShiftCodes,0))-(INDEX(ShiftEnd,MATCH(V8,ShiftCodes,0))+IF(INDEX(ShiftEnd,MATCH(V8,ShiftCodes,0))&lt;=INDEX(ShiftStart,MATCH(V8,ShiftCodes,0)),1,0)))*24)</f>
        <v/>
      </c>
      <c r="BJ8" t="str">
        <f t="shared" ref="BJ8:BJ22" si="29">IF(OR(CO8=0,CP8=0),"",(1+INDEX(ShiftStart,MATCH(X8,ShiftCodes,0))-(INDEX(ShiftEnd,MATCH(W8,ShiftCodes,0))+IF(INDEX(ShiftEnd,MATCH(W8,ShiftCodes,0))&lt;=INDEX(ShiftStart,MATCH(W8,ShiftCodes,0)),1,0)))*24)</f>
        <v/>
      </c>
      <c r="BK8">
        <f t="shared" ref="BK8:BK22" si="30">IF(OR(CP8=0,CQ8=0),"",(1+INDEX(ShiftStart,MATCH(Y8,ShiftCodes,0))-(INDEX(ShiftEnd,MATCH(X8,ShiftCodes,0))+IF(INDEX(ShiftEnd,MATCH(X8,ShiftCodes,0))&lt;=INDEX(ShiftStart,MATCH(X8,ShiftCodes,0)),1,0)))*24)</f>
        <v>16</v>
      </c>
      <c r="BL8">
        <f t="shared" ref="BL8:BL22" si="31">IF(OR(CQ8=0,CR8=0),"",(1+INDEX(ShiftStart,MATCH(Z8,ShiftCodes,0))-(INDEX(ShiftEnd,MATCH(Y8,ShiftCodes,0))+IF(INDEX(ShiftEnd,MATCH(Y8,ShiftCodes,0))&lt;=INDEX(ShiftStart,MATCH(Y8,ShiftCodes,0)),1,0)))*24)</f>
        <v>16</v>
      </c>
      <c r="BM8">
        <f t="shared" ref="BM8:BM22" si="32">IF(OR(CR8=0,CS8=0),"",(1+INDEX(ShiftStart,MATCH(AA8,ShiftCodes,0))-(INDEX(ShiftEnd,MATCH(Z8,ShiftCodes,0))+IF(INDEX(ShiftEnd,MATCH(Z8,ShiftCodes,0))&lt;=INDEX(ShiftStart,MATCH(Z8,ShiftCodes,0)),1,0)))*24)</f>
        <v>16</v>
      </c>
      <c r="BN8">
        <f t="shared" ref="BN8:BN22" si="33">IF(OR(CS8=0,CT8=0),"",(1+INDEX(ShiftStart,MATCH(AB8,ShiftCodes,0))-(INDEX(ShiftEnd,MATCH(AA8,ShiftCodes,0))+IF(INDEX(ShiftEnd,MATCH(AA8,ShiftCodes,0))&lt;=INDEX(ShiftStart,MATCH(AA8,ShiftCodes,0)),1,0)))*24)</f>
        <v>16</v>
      </c>
      <c r="BO8" t="str">
        <f t="shared" ref="BO8:BO22" si="34">IF(OR(CT8=0,CU8=0),"",(1+INDEX(ShiftStart,MATCH(AC8,ShiftCodes,0))-(INDEX(ShiftEnd,MATCH(AB8,ShiftCodes,0))+IF(INDEX(ShiftEnd,MATCH(AB8,ShiftCodes,0))&lt;=INDEX(ShiftStart,MATCH(AB8,ShiftCodes,0)),1,0)))*24)</f>
        <v/>
      </c>
      <c r="BP8" t="str">
        <f t="shared" ref="BP8:BP22" si="35">IF(OR(CU8=0,CV8=0),"",(1+INDEX(ShiftStart,MATCH(AD8,ShiftCodes,0))-(INDEX(ShiftEnd,MATCH(AC8,ShiftCodes,0))+IF(INDEX(ShiftEnd,MATCH(AC8,ShiftCodes,0))&lt;=INDEX(ShiftStart,MATCH(AC8,ShiftCodes,0)),1,0)))*24)</f>
        <v/>
      </c>
      <c r="BQ8" t="str">
        <f t="shared" ref="BQ8:BQ22" si="36">IF(OR(CV8=0,CW8=0),"",(1+INDEX(ShiftStart,MATCH(AE8,ShiftCodes,0))-(INDEX(ShiftEnd,MATCH(AD8,ShiftCodes,0))+IF(INDEX(ShiftEnd,MATCH(AD8,ShiftCodes,0))&lt;=INDEX(ShiftStart,MATCH(AD8,ShiftCodes,0)),1,0)))*24)</f>
        <v/>
      </c>
      <c r="BR8" t="str">
        <f t="shared" ref="BR8:BR22" si="37">IF(OR(CW8=0,CX8=0),"",(1+INDEX(ShiftStart,MATCH(AF8,ShiftCodes,0))-(INDEX(ShiftEnd,MATCH(AE8,ShiftCodes,0))+IF(INDEX(ShiftEnd,MATCH(AE8,ShiftCodes,0))&lt;=INDEX(ShiftStart,MATCH(AE8,ShiftCodes,0)),1,0)))*24)</f>
        <v/>
      </c>
      <c r="BT8">
        <f t="shared" ref="BT8:BT22" si="38">IF(B8="",0,IF(IFERROR(INDEX(ShiftStart,MATCH(B8,ShiftCodes,0)),"")="",0,1))</f>
        <v>0</v>
      </c>
      <c r="BU8">
        <f t="shared" ref="BU8:BU22" si="39">IF(C8="",0,IF(IFERROR(INDEX(ShiftStart,MATCH(C8,ShiftCodes,0)),"")="",0,1))</f>
        <v>1</v>
      </c>
      <c r="BV8">
        <f t="shared" ref="BV8:BV22" si="40">IF(D8="",0,IF(IFERROR(INDEX(ShiftStart,MATCH(D8,ShiftCodes,0)),"")="",0,1))</f>
        <v>1</v>
      </c>
      <c r="BW8">
        <f t="shared" ref="BW8:BW22" si="41">IF(E8="",0,IF(IFERROR(INDEX(ShiftStart,MATCH(E8,ShiftCodes,0)),"")="",0,1))</f>
        <v>1</v>
      </c>
      <c r="BX8">
        <f t="shared" ref="BX8:BX22" si="42">IF(F8="",0,IF(IFERROR(INDEX(ShiftStart,MATCH(F8,ShiftCodes,0)),"")="",0,1))</f>
        <v>1</v>
      </c>
      <c r="BY8">
        <f t="shared" ref="BY8:BY22" si="43">IF(G8="",0,IF(IFERROR(INDEX(ShiftStart,MATCH(G8,ShiftCodes,0)),"")="",0,1))</f>
        <v>1</v>
      </c>
      <c r="BZ8">
        <f t="shared" ref="BZ8:BZ22" si="44">IF(H8="",0,IF(IFERROR(INDEX(ShiftStart,MATCH(H8,ShiftCodes,0)),"")="",0,1))</f>
        <v>0</v>
      </c>
      <c r="CA8">
        <f t="shared" ref="CA8:CA22" si="45">IF(I8="",0,IF(IFERROR(INDEX(ShiftStart,MATCH(I8,ShiftCodes,0)),"")="",0,1))</f>
        <v>0</v>
      </c>
      <c r="CB8">
        <f t="shared" ref="CB8:CB22" si="46">IF(J8="",0,IF(IFERROR(INDEX(ShiftStart,MATCH(J8,ShiftCodes,0)),"")="",0,1))</f>
        <v>1</v>
      </c>
      <c r="CC8">
        <f t="shared" ref="CC8:CC22" si="47">IF(K8="",0,IF(IFERROR(INDEX(ShiftStart,MATCH(K8,ShiftCodes,0)),"")="",0,1))</f>
        <v>1</v>
      </c>
      <c r="CD8">
        <f t="shared" ref="CD8:CD22" si="48">IF(L8="",0,IF(IFERROR(INDEX(ShiftStart,MATCH(L8,ShiftCodes,0)),"")="",0,1))</f>
        <v>1</v>
      </c>
      <c r="CE8">
        <f t="shared" ref="CE8:CE22" si="49">IF(M8="",0,IF(IFERROR(INDEX(ShiftStart,MATCH(M8,ShiftCodes,0)),"")="",0,1))</f>
        <v>1</v>
      </c>
      <c r="CF8">
        <f t="shared" ref="CF8:CF22" si="50">IF(N8="",0,IF(IFERROR(INDEX(ShiftStart,MATCH(N8,ShiftCodes,0)),"")="",0,1))</f>
        <v>1</v>
      </c>
      <c r="CG8">
        <f t="shared" ref="CG8:CG22" si="51">IF(O8="",0,IF(IFERROR(INDEX(ShiftStart,MATCH(O8,ShiftCodes,0)),"")="",0,1))</f>
        <v>0</v>
      </c>
      <c r="CH8">
        <f t="shared" ref="CH8:CH22" si="52">IF(P8="",0,IF(IFERROR(INDEX(ShiftStart,MATCH(P8,ShiftCodes,0)),"")="",0,1))</f>
        <v>0</v>
      </c>
      <c r="CI8">
        <f t="shared" ref="CI8:CI22" si="53">IF(Q8="",0,IF(IFERROR(INDEX(ShiftStart,MATCH(Q8,ShiftCodes,0)),"")="",0,1))</f>
        <v>1</v>
      </c>
      <c r="CJ8">
        <f t="shared" ref="CJ8:CJ22" si="54">IF(R8="",0,IF(IFERROR(INDEX(ShiftStart,MATCH(R8,ShiftCodes,0)),"")="",0,1))</f>
        <v>1</v>
      </c>
      <c r="CK8">
        <f t="shared" ref="CK8:CK22" si="55">IF(S8="",0,IF(IFERROR(INDEX(ShiftStart,MATCH(S8,ShiftCodes,0)),"")="",0,1))</f>
        <v>1</v>
      </c>
      <c r="CL8">
        <f t="shared" ref="CL8:CL22" si="56">IF(T8="",0,IF(IFERROR(INDEX(ShiftStart,MATCH(T8,ShiftCodes,0)),"")="",0,1))</f>
        <v>1</v>
      </c>
      <c r="CM8">
        <f t="shared" ref="CM8:CM22" si="57">IF(U8="",0,IF(IFERROR(INDEX(ShiftStart,MATCH(U8,ShiftCodes,0)),"")="",0,1))</f>
        <v>1</v>
      </c>
      <c r="CN8">
        <f t="shared" ref="CN8:CN22" si="58">IF(V8="",0,IF(IFERROR(INDEX(ShiftStart,MATCH(V8,ShiftCodes,0)),"")="",0,1))</f>
        <v>0</v>
      </c>
      <c r="CO8">
        <f t="shared" ref="CO8:CO22" si="59">IF(W8="",0,IF(IFERROR(INDEX(ShiftStart,MATCH(W8,ShiftCodes,0)),"")="",0,1))</f>
        <v>0</v>
      </c>
      <c r="CP8">
        <f t="shared" ref="CP8:CP22" si="60">IF(X8="",0,IF(IFERROR(INDEX(ShiftStart,MATCH(X8,ShiftCodes,0)),"")="",0,1))</f>
        <v>1</v>
      </c>
      <c r="CQ8">
        <f t="shared" ref="CQ8:CQ22" si="61">IF(Y8="",0,IF(IFERROR(INDEX(ShiftStart,MATCH(Y8,ShiftCodes,0)),"")="",0,1))</f>
        <v>1</v>
      </c>
      <c r="CR8">
        <f t="shared" ref="CR8:CR22" si="62">IF(Z8="",0,IF(IFERROR(INDEX(ShiftStart,MATCH(Z8,ShiftCodes,0)),"")="",0,1))</f>
        <v>1</v>
      </c>
      <c r="CS8">
        <f t="shared" ref="CS8:CS22" si="63">IF(AA8="",0,IF(IFERROR(INDEX(ShiftStart,MATCH(AA8,ShiftCodes,0)),"")="",0,1))</f>
        <v>1</v>
      </c>
      <c r="CT8">
        <f t="shared" ref="CT8:CT22" si="64">IF(AB8="",0,IF(IFERROR(INDEX(ShiftStart,MATCH(AB8,ShiftCodes,0)),"")="",0,1))</f>
        <v>1</v>
      </c>
      <c r="CU8">
        <f t="shared" ref="CU8:CU22" si="65">IF(AC8="",0,IF(IFERROR(INDEX(ShiftStart,MATCH(AC8,ShiftCodes,0)),"")="",0,1))</f>
        <v>0</v>
      </c>
      <c r="CV8">
        <f t="shared" ref="CV8:CV22" si="66">IF(AD8="",0,IF(IFERROR(INDEX(ShiftStart,MATCH(AD8,ShiftCodes,0)),"")="",0,1))</f>
        <v>0</v>
      </c>
      <c r="CW8">
        <f t="shared" ref="CW8:CW22" si="67">IF(AE8="",0,IF(IFERROR(INDEX(ShiftStart,MATCH(AE8,ShiftCodes,0)),"")="",0,1))</f>
        <v>1</v>
      </c>
      <c r="CX8">
        <f t="shared" ref="CX8:CX22" si="68">IF(AF8="",0,IF(IFERROR(INDEX(ShiftStart,MATCH(AF8,ShiftCodes,0)),"")="",0,1))</f>
        <v>0</v>
      </c>
    </row>
    <row r="9" spans="1:102" x14ac:dyDescent="0.25">
      <c r="A9" s="18" t="s">
        <v>66</v>
      </c>
      <c r="B9" s="26" t="s">
        <v>44</v>
      </c>
      <c r="C9" s="26" t="s">
        <v>44</v>
      </c>
      <c r="D9" s="26" t="s">
        <v>38</v>
      </c>
      <c r="E9" s="26" t="s">
        <v>38</v>
      </c>
      <c r="F9" s="26" t="s">
        <v>38</v>
      </c>
      <c r="G9" s="26" t="s">
        <v>38</v>
      </c>
      <c r="H9" s="26" t="s">
        <v>38</v>
      </c>
      <c r="I9" s="26" t="s">
        <v>44</v>
      </c>
      <c r="J9" s="26" t="s">
        <v>44</v>
      </c>
      <c r="K9" s="26" t="s">
        <v>38</v>
      </c>
      <c r="L9" s="26" t="s">
        <v>36</v>
      </c>
      <c r="M9" s="26" t="s">
        <v>38</v>
      </c>
      <c r="N9" s="26" t="s">
        <v>38</v>
      </c>
      <c r="O9" s="26" t="s">
        <v>38</v>
      </c>
      <c r="P9" s="26" t="s">
        <v>44</v>
      </c>
      <c r="Q9" s="26" t="s">
        <v>44</v>
      </c>
      <c r="R9" s="26" t="s">
        <v>38</v>
      </c>
      <c r="S9" s="26" t="s">
        <v>38</v>
      </c>
      <c r="T9" s="26" t="s">
        <v>38</v>
      </c>
      <c r="U9" s="26" t="s">
        <v>38</v>
      </c>
      <c r="V9" s="26" t="s">
        <v>38</v>
      </c>
      <c r="W9" s="26" t="s">
        <v>44</v>
      </c>
      <c r="X9" s="26" t="s">
        <v>44</v>
      </c>
      <c r="Y9" s="26" t="s">
        <v>38</v>
      </c>
      <c r="Z9" s="26" t="s">
        <v>38</v>
      </c>
      <c r="AA9" s="26" t="s">
        <v>38</v>
      </c>
      <c r="AB9" s="26" t="s">
        <v>38</v>
      </c>
      <c r="AC9" s="26" t="s">
        <v>38</v>
      </c>
      <c r="AD9" s="26" t="s">
        <v>44</v>
      </c>
      <c r="AE9" s="26" t="s">
        <v>44</v>
      </c>
      <c r="AF9" s="26"/>
      <c r="AG9" s="27">
        <f t="shared" si="3"/>
        <v>149.99999999999997</v>
      </c>
      <c r="AH9" s="28">
        <f>IF(COUNTA(B9:AF9)+LEN($A9)=0,"",SUM($B$4:$AF$4)*Nastavenia!$B$6)</f>
        <v>176</v>
      </c>
      <c r="AI9" s="28">
        <f t="shared" si="4"/>
        <v>-26.000000000000028</v>
      </c>
      <c r="AJ9" s="29">
        <f t="shared" si="5"/>
        <v>20</v>
      </c>
      <c r="AK9" s="29">
        <f t="shared" si="6"/>
        <v>8</v>
      </c>
      <c r="AL9" s="30">
        <f t="shared" si="7"/>
        <v>1</v>
      </c>
      <c r="AN9" t="str">
        <f>""</f>
        <v/>
      </c>
      <c r="AO9" t="str">
        <f t="shared" si="8"/>
        <v/>
      </c>
      <c r="AP9" t="str">
        <f t="shared" si="9"/>
        <v/>
      </c>
      <c r="AQ9">
        <f t="shared" si="10"/>
        <v>16.000000000000004</v>
      </c>
      <c r="AR9">
        <f t="shared" si="11"/>
        <v>16.000000000000004</v>
      </c>
      <c r="AS9">
        <f t="shared" si="12"/>
        <v>16.000000000000004</v>
      </c>
      <c r="AT9">
        <f t="shared" si="13"/>
        <v>16.000000000000004</v>
      </c>
      <c r="AU9" t="str">
        <f t="shared" si="14"/>
        <v/>
      </c>
      <c r="AV9" t="str">
        <f t="shared" si="15"/>
        <v/>
      </c>
      <c r="AW9" t="str">
        <f t="shared" si="16"/>
        <v/>
      </c>
      <c r="AX9">
        <f t="shared" si="17"/>
        <v>8</v>
      </c>
      <c r="AY9">
        <f t="shared" si="18"/>
        <v>24</v>
      </c>
      <c r="AZ9">
        <f t="shared" si="19"/>
        <v>16.000000000000004</v>
      </c>
      <c r="BA9">
        <f t="shared" si="20"/>
        <v>16.000000000000004</v>
      </c>
      <c r="BB9" t="str">
        <f t="shared" si="21"/>
        <v/>
      </c>
      <c r="BC9" t="str">
        <f t="shared" si="22"/>
        <v/>
      </c>
      <c r="BD9" t="str">
        <f t="shared" si="23"/>
        <v/>
      </c>
      <c r="BE9">
        <f t="shared" si="24"/>
        <v>16.000000000000004</v>
      </c>
      <c r="BF9">
        <f t="shared" si="25"/>
        <v>16.000000000000004</v>
      </c>
      <c r="BG9">
        <f t="shared" si="26"/>
        <v>16.000000000000004</v>
      </c>
      <c r="BH9">
        <f t="shared" si="27"/>
        <v>16.000000000000004</v>
      </c>
      <c r="BI9" t="str">
        <f t="shared" si="28"/>
        <v/>
      </c>
      <c r="BJ9" t="str">
        <f t="shared" si="29"/>
        <v/>
      </c>
      <c r="BK9" t="str">
        <f t="shared" si="30"/>
        <v/>
      </c>
      <c r="BL9">
        <f t="shared" si="31"/>
        <v>16.000000000000004</v>
      </c>
      <c r="BM9">
        <f t="shared" si="32"/>
        <v>16.000000000000004</v>
      </c>
      <c r="BN9">
        <f t="shared" si="33"/>
        <v>16.000000000000004</v>
      </c>
      <c r="BO9">
        <f t="shared" si="34"/>
        <v>16.000000000000004</v>
      </c>
      <c r="BP9" t="str">
        <f t="shared" si="35"/>
        <v/>
      </c>
      <c r="BQ9" t="str">
        <f t="shared" si="36"/>
        <v/>
      </c>
      <c r="BR9" t="str">
        <f t="shared" si="37"/>
        <v/>
      </c>
      <c r="BT9">
        <f t="shared" si="38"/>
        <v>0</v>
      </c>
      <c r="BU9">
        <f t="shared" si="39"/>
        <v>0</v>
      </c>
      <c r="BV9">
        <f t="shared" si="40"/>
        <v>1</v>
      </c>
      <c r="BW9">
        <f t="shared" si="41"/>
        <v>1</v>
      </c>
      <c r="BX9">
        <f t="shared" si="42"/>
        <v>1</v>
      </c>
      <c r="BY9">
        <f t="shared" si="43"/>
        <v>1</v>
      </c>
      <c r="BZ9">
        <f t="shared" si="44"/>
        <v>1</v>
      </c>
      <c r="CA9">
        <f t="shared" si="45"/>
        <v>0</v>
      </c>
      <c r="CB9">
        <f t="shared" si="46"/>
        <v>0</v>
      </c>
      <c r="CC9">
        <f t="shared" si="47"/>
        <v>1</v>
      </c>
      <c r="CD9">
        <f t="shared" si="48"/>
        <v>1</v>
      </c>
      <c r="CE9">
        <f t="shared" si="49"/>
        <v>1</v>
      </c>
      <c r="CF9">
        <f t="shared" si="50"/>
        <v>1</v>
      </c>
      <c r="CG9">
        <f t="shared" si="51"/>
        <v>1</v>
      </c>
      <c r="CH9">
        <f t="shared" si="52"/>
        <v>0</v>
      </c>
      <c r="CI9">
        <f t="shared" si="53"/>
        <v>0</v>
      </c>
      <c r="CJ9">
        <f t="shared" si="54"/>
        <v>1</v>
      </c>
      <c r="CK9">
        <f t="shared" si="55"/>
        <v>1</v>
      </c>
      <c r="CL9">
        <f t="shared" si="56"/>
        <v>1</v>
      </c>
      <c r="CM9">
        <f t="shared" si="57"/>
        <v>1</v>
      </c>
      <c r="CN9">
        <f t="shared" si="58"/>
        <v>1</v>
      </c>
      <c r="CO9">
        <f t="shared" si="59"/>
        <v>0</v>
      </c>
      <c r="CP9">
        <f t="shared" si="60"/>
        <v>0</v>
      </c>
      <c r="CQ9">
        <f t="shared" si="61"/>
        <v>1</v>
      </c>
      <c r="CR9">
        <f t="shared" si="62"/>
        <v>1</v>
      </c>
      <c r="CS9">
        <f t="shared" si="63"/>
        <v>1</v>
      </c>
      <c r="CT9">
        <f t="shared" si="64"/>
        <v>1</v>
      </c>
      <c r="CU9">
        <f t="shared" si="65"/>
        <v>1</v>
      </c>
      <c r="CV9">
        <f t="shared" si="66"/>
        <v>0</v>
      </c>
      <c r="CW9">
        <f t="shared" si="67"/>
        <v>0</v>
      </c>
      <c r="CX9">
        <f t="shared" si="68"/>
        <v>0</v>
      </c>
    </row>
    <row r="10" spans="1:102" x14ac:dyDescent="0.25">
      <c r="A10" s="18" t="s">
        <v>67</v>
      </c>
      <c r="B10" s="26" t="s">
        <v>36</v>
      </c>
      <c r="C10" s="26" t="s">
        <v>44</v>
      </c>
      <c r="D10" s="26" t="s">
        <v>44</v>
      </c>
      <c r="E10" s="26" t="s">
        <v>36</v>
      </c>
      <c r="F10" s="26" t="s">
        <v>36</v>
      </c>
      <c r="G10" s="26" t="s">
        <v>36</v>
      </c>
      <c r="H10" s="26" t="s">
        <v>36</v>
      </c>
      <c r="I10" s="26" t="s">
        <v>36</v>
      </c>
      <c r="J10" s="26" t="s">
        <v>44</v>
      </c>
      <c r="K10" s="26" t="s">
        <v>44</v>
      </c>
      <c r="L10" s="26" t="s">
        <v>36</v>
      </c>
      <c r="M10" s="26" t="s">
        <v>36</v>
      </c>
      <c r="N10" s="26" t="s">
        <v>36</v>
      </c>
      <c r="O10" s="26" t="s">
        <v>36</v>
      </c>
      <c r="P10" s="26" t="s">
        <v>36</v>
      </c>
      <c r="Q10" s="26" t="s">
        <v>44</v>
      </c>
      <c r="R10" s="26" t="s">
        <v>44</v>
      </c>
      <c r="S10" s="26" t="s">
        <v>36</v>
      </c>
      <c r="T10" s="26" t="s">
        <v>36</v>
      </c>
      <c r="U10" s="26" t="s">
        <v>36</v>
      </c>
      <c r="V10" s="26" t="s">
        <v>36</v>
      </c>
      <c r="W10" s="26" t="s">
        <v>36</v>
      </c>
      <c r="X10" s="26" t="s">
        <v>44</v>
      </c>
      <c r="Y10" s="26" t="s">
        <v>44</v>
      </c>
      <c r="Z10" s="26" t="s">
        <v>36</v>
      </c>
      <c r="AA10" s="26" t="s">
        <v>36</v>
      </c>
      <c r="AB10" s="26" t="s">
        <v>36</v>
      </c>
      <c r="AC10" s="26" t="s">
        <v>46</v>
      </c>
      <c r="AD10" s="26" t="s">
        <v>36</v>
      </c>
      <c r="AE10" s="26" t="s">
        <v>44</v>
      </c>
      <c r="AF10" s="26"/>
      <c r="AG10" s="27">
        <f t="shared" si="3"/>
        <v>158</v>
      </c>
      <c r="AH10" s="28">
        <f>IF(COUNTA(B10:AF10)+LEN($A10)=0,"",SUM($B$4:$AF$4)*Nastavenia!$B$6)</f>
        <v>176</v>
      </c>
      <c r="AI10" s="28">
        <f t="shared" si="4"/>
        <v>-18</v>
      </c>
      <c r="AJ10" s="29">
        <f t="shared" si="5"/>
        <v>20</v>
      </c>
      <c r="AK10" s="29">
        <f t="shared" si="6"/>
        <v>8</v>
      </c>
      <c r="AL10" s="30">
        <f t="shared" si="7"/>
        <v>0</v>
      </c>
      <c r="AN10" t="str">
        <f>""</f>
        <v/>
      </c>
      <c r="AO10" t="str">
        <f t="shared" si="8"/>
        <v/>
      </c>
      <c r="AP10" t="str">
        <f t="shared" si="9"/>
        <v/>
      </c>
      <c r="AQ10" t="str">
        <f t="shared" si="10"/>
        <v/>
      </c>
      <c r="AR10">
        <f t="shared" si="11"/>
        <v>16</v>
      </c>
      <c r="AS10">
        <f t="shared" si="12"/>
        <v>16</v>
      </c>
      <c r="AT10">
        <f t="shared" si="13"/>
        <v>16</v>
      </c>
      <c r="AU10">
        <f t="shared" si="14"/>
        <v>16</v>
      </c>
      <c r="AV10" t="str">
        <f t="shared" si="15"/>
        <v/>
      </c>
      <c r="AW10" t="str">
        <f t="shared" si="16"/>
        <v/>
      </c>
      <c r="AX10" t="str">
        <f t="shared" si="17"/>
        <v/>
      </c>
      <c r="AY10">
        <f t="shared" si="18"/>
        <v>16</v>
      </c>
      <c r="AZ10">
        <f t="shared" si="19"/>
        <v>16</v>
      </c>
      <c r="BA10">
        <f t="shared" si="20"/>
        <v>16</v>
      </c>
      <c r="BB10">
        <f t="shared" si="21"/>
        <v>16</v>
      </c>
      <c r="BC10" t="str">
        <f t="shared" si="22"/>
        <v/>
      </c>
      <c r="BD10" t="str">
        <f t="shared" si="23"/>
        <v/>
      </c>
      <c r="BE10" t="str">
        <f t="shared" si="24"/>
        <v/>
      </c>
      <c r="BF10">
        <f t="shared" si="25"/>
        <v>16</v>
      </c>
      <c r="BG10">
        <f t="shared" si="26"/>
        <v>16</v>
      </c>
      <c r="BH10">
        <f t="shared" si="27"/>
        <v>16</v>
      </c>
      <c r="BI10">
        <f t="shared" si="28"/>
        <v>16</v>
      </c>
      <c r="BJ10" t="str">
        <f t="shared" si="29"/>
        <v/>
      </c>
      <c r="BK10" t="str">
        <f t="shared" si="30"/>
        <v/>
      </c>
      <c r="BL10" t="str">
        <f t="shared" si="31"/>
        <v/>
      </c>
      <c r="BM10">
        <f t="shared" si="32"/>
        <v>16</v>
      </c>
      <c r="BN10">
        <f t="shared" si="33"/>
        <v>16</v>
      </c>
      <c r="BO10" t="str">
        <f t="shared" si="34"/>
        <v/>
      </c>
      <c r="BP10" t="str">
        <f t="shared" si="35"/>
        <v/>
      </c>
      <c r="BQ10" t="str">
        <f t="shared" si="36"/>
        <v/>
      </c>
      <c r="BR10" t="str">
        <f t="shared" si="37"/>
        <v/>
      </c>
      <c r="BT10">
        <f t="shared" si="38"/>
        <v>1</v>
      </c>
      <c r="BU10">
        <f t="shared" si="39"/>
        <v>0</v>
      </c>
      <c r="BV10">
        <f t="shared" si="40"/>
        <v>0</v>
      </c>
      <c r="BW10">
        <f t="shared" si="41"/>
        <v>1</v>
      </c>
      <c r="BX10">
        <f t="shared" si="42"/>
        <v>1</v>
      </c>
      <c r="BY10">
        <f t="shared" si="43"/>
        <v>1</v>
      </c>
      <c r="BZ10">
        <f t="shared" si="44"/>
        <v>1</v>
      </c>
      <c r="CA10">
        <f t="shared" si="45"/>
        <v>1</v>
      </c>
      <c r="CB10">
        <f t="shared" si="46"/>
        <v>0</v>
      </c>
      <c r="CC10">
        <f t="shared" si="47"/>
        <v>0</v>
      </c>
      <c r="CD10">
        <f t="shared" si="48"/>
        <v>1</v>
      </c>
      <c r="CE10">
        <f t="shared" si="49"/>
        <v>1</v>
      </c>
      <c r="CF10">
        <f t="shared" si="50"/>
        <v>1</v>
      </c>
      <c r="CG10">
        <f t="shared" si="51"/>
        <v>1</v>
      </c>
      <c r="CH10">
        <f t="shared" si="52"/>
        <v>1</v>
      </c>
      <c r="CI10">
        <f t="shared" si="53"/>
        <v>0</v>
      </c>
      <c r="CJ10">
        <f t="shared" si="54"/>
        <v>0</v>
      </c>
      <c r="CK10">
        <f t="shared" si="55"/>
        <v>1</v>
      </c>
      <c r="CL10">
        <f t="shared" si="56"/>
        <v>1</v>
      </c>
      <c r="CM10">
        <f t="shared" si="57"/>
        <v>1</v>
      </c>
      <c r="CN10">
        <f t="shared" si="58"/>
        <v>1</v>
      </c>
      <c r="CO10">
        <f t="shared" si="59"/>
        <v>1</v>
      </c>
      <c r="CP10">
        <f t="shared" si="60"/>
        <v>0</v>
      </c>
      <c r="CQ10">
        <f t="shared" si="61"/>
        <v>0</v>
      </c>
      <c r="CR10">
        <f t="shared" si="62"/>
        <v>1</v>
      </c>
      <c r="CS10">
        <f t="shared" si="63"/>
        <v>1</v>
      </c>
      <c r="CT10">
        <f t="shared" si="64"/>
        <v>1</v>
      </c>
      <c r="CU10">
        <f t="shared" si="65"/>
        <v>0</v>
      </c>
      <c r="CV10">
        <f t="shared" si="66"/>
        <v>1</v>
      </c>
      <c r="CW10">
        <f t="shared" si="67"/>
        <v>0</v>
      </c>
      <c r="CX10">
        <f t="shared" si="68"/>
        <v>0</v>
      </c>
    </row>
    <row r="11" spans="1:102" x14ac:dyDescent="0.25">
      <c r="A11" s="18" t="s">
        <v>68</v>
      </c>
      <c r="B11" s="26" t="s">
        <v>38</v>
      </c>
      <c r="C11" s="26" t="s">
        <v>38</v>
      </c>
      <c r="D11" s="26" t="s">
        <v>44</v>
      </c>
      <c r="E11" s="26" t="s">
        <v>44</v>
      </c>
      <c r="F11" s="26" t="s">
        <v>38</v>
      </c>
      <c r="G11" s="26" t="s">
        <v>38</v>
      </c>
      <c r="H11" s="26" t="s">
        <v>38</v>
      </c>
      <c r="I11" s="26" t="s">
        <v>38</v>
      </c>
      <c r="J11" s="26" t="s">
        <v>38</v>
      </c>
      <c r="K11" s="26" t="s">
        <v>44</v>
      </c>
      <c r="L11" s="26" t="s">
        <v>44</v>
      </c>
      <c r="M11" s="26" t="s">
        <v>38</v>
      </c>
      <c r="N11" s="26" t="s">
        <v>38</v>
      </c>
      <c r="O11" s="26" t="s">
        <v>38</v>
      </c>
      <c r="P11" s="26" t="s">
        <v>38</v>
      </c>
      <c r="Q11" s="26" t="s">
        <v>38</v>
      </c>
      <c r="R11" s="26" t="s">
        <v>44</v>
      </c>
      <c r="S11" s="26" t="s">
        <v>44</v>
      </c>
      <c r="T11" s="26" t="s">
        <v>38</v>
      </c>
      <c r="U11" s="26" t="s">
        <v>38</v>
      </c>
      <c r="V11" s="26" t="s">
        <v>38</v>
      </c>
      <c r="W11" s="26" t="s">
        <v>38</v>
      </c>
      <c r="X11" s="26" t="s">
        <v>38</v>
      </c>
      <c r="Y11" s="26" t="s">
        <v>44</v>
      </c>
      <c r="Z11" s="26" t="s">
        <v>44</v>
      </c>
      <c r="AA11" s="26" t="s">
        <v>38</v>
      </c>
      <c r="AB11" s="26" t="s">
        <v>38</v>
      </c>
      <c r="AC11" s="26" t="s">
        <v>38</v>
      </c>
      <c r="AD11" s="26" t="s">
        <v>38</v>
      </c>
      <c r="AE11" s="26" t="s">
        <v>38</v>
      </c>
      <c r="AF11" s="26"/>
      <c r="AG11" s="27">
        <f t="shared" si="3"/>
        <v>164.99999999999997</v>
      </c>
      <c r="AH11" s="28">
        <f>IF(COUNTA(B11:AF11)+LEN($A11)=0,"",SUM($B$4:$AF$4)*Nastavenia!$B$6)</f>
        <v>176</v>
      </c>
      <c r="AI11" s="28">
        <f t="shared" si="4"/>
        <v>-11.000000000000028</v>
      </c>
      <c r="AJ11" s="29">
        <f t="shared" si="5"/>
        <v>22</v>
      </c>
      <c r="AK11" s="29">
        <f t="shared" si="6"/>
        <v>8</v>
      </c>
      <c r="AL11" s="30">
        <f t="shared" si="7"/>
        <v>0</v>
      </c>
      <c r="AN11" t="str">
        <f>""</f>
        <v/>
      </c>
      <c r="AO11">
        <f t="shared" si="8"/>
        <v>16.000000000000004</v>
      </c>
      <c r="AP11" t="str">
        <f t="shared" si="9"/>
        <v/>
      </c>
      <c r="AQ11" t="str">
        <f t="shared" si="10"/>
        <v/>
      </c>
      <c r="AR11" t="str">
        <f t="shared" si="11"/>
        <v/>
      </c>
      <c r="AS11">
        <f t="shared" si="12"/>
        <v>16.000000000000004</v>
      </c>
      <c r="AT11">
        <f t="shared" si="13"/>
        <v>16.000000000000004</v>
      </c>
      <c r="AU11">
        <f t="shared" si="14"/>
        <v>16.000000000000004</v>
      </c>
      <c r="AV11">
        <f t="shared" si="15"/>
        <v>16.000000000000004</v>
      </c>
      <c r="AW11" t="str">
        <f t="shared" si="16"/>
        <v/>
      </c>
      <c r="AX11" t="str">
        <f t="shared" si="17"/>
        <v/>
      </c>
      <c r="AY11" t="str">
        <f t="shared" si="18"/>
        <v/>
      </c>
      <c r="AZ11">
        <f t="shared" si="19"/>
        <v>16.000000000000004</v>
      </c>
      <c r="BA11">
        <f t="shared" si="20"/>
        <v>16.000000000000004</v>
      </c>
      <c r="BB11">
        <f t="shared" si="21"/>
        <v>16.000000000000004</v>
      </c>
      <c r="BC11">
        <f t="shared" si="22"/>
        <v>16.000000000000004</v>
      </c>
      <c r="BD11" t="str">
        <f t="shared" si="23"/>
        <v/>
      </c>
      <c r="BE11" t="str">
        <f t="shared" si="24"/>
        <v/>
      </c>
      <c r="BF11" t="str">
        <f t="shared" si="25"/>
        <v/>
      </c>
      <c r="BG11">
        <f t="shared" si="26"/>
        <v>16.000000000000004</v>
      </c>
      <c r="BH11">
        <f t="shared" si="27"/>
        <v>16.000000000000004</v>
      </c>
      <c r="BI11">
        <f t="shared" si="28"/>
        <v>16.000000000000004</v>
      </c>
      <c r="BJ11">
        <f t="shared" si="29"/>
        <v>16.000000000000004</v>
      </c>
      <c r="BK11" t="str">
        <f t="shared" si="30"/>
        <v/>
      </c>
      <c r="BL11" t="str">
        <f t="shared" si="31"/>
        <v/>
      </c>
      <c r="BM11" t="str">
        <f t="shared" si="32"/>
        <v/>
      </c>
      <c r="BN11">
        <f t="shared" si="33"/>
        <v>16.000000000000004</v>
      </c>
      <c r="BO11">
        <f t="shared" si="34"/>
        <v>16.000000000000004</v>
      </c>
      <c r="BP11">
        <f t="shared" si="35"/>
        <v>16.000000000000004</v>
      </c>
      <c r="BQ11">
        <f t="shared" si="36"/>
        <v>16.000000000000004</v>
      </c>
      <c r="BR11" t="str">
        <f t="shared" si="37"/>
        <v/>
      </c>
      <c r="BT11">
        <f t="shared" si="38"/>
        <v>1</v>
      </c>
      <c r="BU11">
        <f t="shared" si="39"/>
        <v>1</v>
      </c>
      <c r="BV11">
        <f t="shared" si="40"/>
        <v>0</v>
      </c>
      <c r="BW11">
        <f t="shared" si="41"/>
        <v>0</v>
      </c>
      <c r="BX11">
        <f t="shared" si="42"/>
        <v>1</v>
      </c>
      <c r="BY11">
        <f t="shared" si="43"/>
        <v>1</v>
      </c>
      <c r="BZ11">
        <f t="shared" si="44"/>
        <v>1</v>
      </c>
      <c r="CA11">
        <f t="shared" si="45"/>
        <v>1</v>
      </c>
      <c r="CB11">
        <f t="shared" si="46"/>
        <v>1</v>
      </c>
      <c r="CC11">
        <f t="shared" si="47"/>
        <v>0</v>
      </c>
      <c r="CD11">
        <f t="shared" si="48"/>
        <v>0</v>
      </c>
      <c r="CE11">
        <f t="shared" si="49"/>
        <v>1</v>
      </c>
      <c r="CF11">
        <f t="shared" si="50"/>
        <v>1</v>
      </c>
      <c r="CG11">
        <f t="shared" si="51"/>
        <v>1</v>
      </c>
      <c r="CH11">
        <f t="shared" si="52"/>
        <v>1</v>
      </c>
      <c r="CI11">
        <f t="shared" si="53"/>
        <v>1</v>
      </c>
      <c r="CJ11">
        <f t="shared" si="54"/>
        <v>0</v>
      </c>
      <c r="CK11">
        <f t="shared" si="55"/>
        <v>0</v>
      </c>
      <c r="CL11">
        <f t="shared" si="56"/>
        <v>1</v>
      </c>
      <c r="CM11">
        <f t="shared" si="57"/>
        <v>1</v>
      </c>
      <c r="CN11">
        <f t="shared" si="58"/>
        <v>1</v>
      </c>
      <c r="CO11">
        <f t="shared" si="59"/>
        <v>1</v>
      </c>
      <c r="CP11">
        <f t="shared" si="60"/>
        <v>1</v>
      </c>
      <c r="CQ11">
        <f t="shared" si="61"/>
        <v>0</v>
      </c>
      <c r="CR11">
        <f t="shared" si="62"/>
        <v>0</v>
      </c>
      <c r="CS11">
        <f t="shared" si="63"/>
        <v>1</v>
      </c>
      <c r="CT11">
        <f t="shared" si="64"/>
        <v>1</v>
      </c>
      <c r="CU11">
        <f t="shared" si="65"/>
        <v>1</v>
      </c>
      <c r="CV11">
        <f t="shared" si="66"/>
        <v>1</v>
      </c>
      <c r="CW11">
        <f t="shared" si="67"/>
        <v>1</v>
      </c>
      <c r="CX11">
        <f t="shared" si="68"/>
        <v>0</v>
      </c>
    </row>
    <row r="12" spans="1:102" x14ac:dyDescent="0.25">
      <c r="A12" s="18" t="s">
        <v>69</v>
      </c>
      <c r="B12" s="26" t="s">
        <v>36</v>
      </c>
      <c r="C12" s="26" t="s">
        <v>36</v>
      </c>
      <c r="D12" s="26" t="s">
        <v>36</v>
      </c>
      <c r="E12" s="26" t="s">
        <v>44</v>
      </c>
      <c r="F12" s="26" t="s">
        <v>44</v>
      </c>
      <c r="G12" s="26" t="s">
        <v>36</v>
      </c>
      <c r="H12" s="26" t="s">
        <v>36</v>
      </c>
      <c r="I12" s="26" t="s">
        <v>36</v>
      </c>
      <c r="J12" s="26" t="s">
        <v>36</v>
      </c>
      <c r="K12" s="26" t="s">
        <v>36</v>
      </c>
      <c r="L12" s="26" t="s">
        <v>44</v>
      </c>
      <c r="M12" s="26" t="s">
        <v>44</v>
      </c>
      <c r="N12" s="26" t="s">
        <v>36</v>
      </c>
      <c r="O12" s="26" t="s">
        <v>36</v>
      </c>
      <c r="P12" s="26" t="s">
        <v>36</v>
      </c>
      <c r="Q12" s="26" t="s">
        <v>36</v>
      </c>
      <c r="R12" s="26" t="s">
        <v>36</v>
      </c>
      <c r="S12" s="26" t="s">
        <v>44</v>
      </c>
      <c r="T12" s="26" t="s">
        <v>44</v>
      </c>
      <c r="U12" s="26" t="s">
        <v>36</v>
      </c>
      <c r="V12" s="26" t="s">
        <v>36</v>
      </c>
      <c r="W12" s="26" t="s">
        <v>36</v>
      </c>
      <c r="X12" s="26" t="s">
        <v>36</v>
      </c>
      <c r="Y12" s="26" t="s">
        <v>36</v>
      </c>
      <c r="Z12" s="26" t="s">
        <v>44</v>
      </c>
      <c r="AA12" s="26" t="s">
        <v>44</v>
      </c>
      <c r="AB12" s="26" t="s">
        <v>36</v>
      </c>
      <c r="AC12" s="26" t="s">
        <v>36</v>
      </c>
      <c r="AD12" s="26" t="s">
        <v>36</v>
      </c>
      <c r="AE12" s="26" t="s">
        <v>36</v>
      </c>
      <c r="AF12" s="26"/>
      <c r="AG12" s="27">
        <f t="shared" si="3"/>
        <v>165</v>
      </c>
      <c r="AH12" s="28">
        <f>IF(COUNTA(B12:AF12)+LEN($A12)=0,"",SUM($B$4:$AF$4)*Nastavenia!$B$6)</f>
        <v>176</v>
      </c>
      <c r="AI12" s="28">
        <f t="shared" si="4"/>
        <v>-11</v>
      </c>
      <c r="AJ12" s="29">
        <f t="shared" si="5"/>
        <v>22</v>
      </c>
      <c r="AK12" s="29">
        <f t="shared" si="6"/>
        <v>4</v>
      </c>
      <c r="AL12" s="30">
        <f t="shared" si="7"/>
        <v>0</v>
      </c>
      <c r="AN12" t="str">
        <f>""</f>
        <v/>
      </c>
      <c r="AO12">
        <f t="shared" si="8"/>
        <v>16</v>
      </c>
      <c r="AP12">
        <f t="shared" si="9"/>
        <v>16</v>
      </c>
      <c r="AQ12" t="str">
        <f t="shared" si="10"/>
        <v/>
      </c>
      <c r="AR12" t="str">
        <f t="shared" si="11"/>
        <v/>
      </c>
      <c r="AS12" t="str">
        <f t="shared" si="12"/>
        <v/>
      </c>
      <c r="AT12">
        <f t="shared" si="13"/>
        <v>16</v>
      </c>
      <c r="AU12">
        <f t="shared" si="14"/>
        <v>16</v>
      </c>
      <c r="AV12">
        <f t="shared" si="15"/>
        <v>16</v>
      </c>
      <c r="AW12">
        <f t="shared" si="16"/>
        <v>16</v>
      </c>
      <c r="AX12" t="str">
        <f t="shared" si="17"/>
        <v/>
      </c>
      <c r="AY12" t="str">
        <f t="shared" si="18"/>
        <v/>
      </c>
      <c r="AZ12" t="str">
        <f t="shared" si="19"/>
        <v/>
      </c>
      <c r="BA12">
        <f t="shared" si="20"/>
        <v>16</v>
      </c>
      <c r="BB12">
        <f t="shared" si="21"/>
        <v>16</v>
      </c>
      <c r="BC12">
        <f t="shared" si="22"/>
        <v>16</v>
      </c>
      <c r="BD12">
        <f t="shared" si="23"/>
        <v>16</v>
      </c>
      <c r="BE12" t="str">
        <f t="shared" si="24"/>
        <v/>
      </c>
      <c r="BF12" t="str">
        <f t="shared" si="25"/>
        <v/>
      </c>
      <c r="BG12" t="str">
        <f t="shared" si="26"/>
        <v/>
      </c>
      <c r="BH12">
        <f t="shared" si="27"/>
        <v>16</v>
      </c>
      <c r="BI12">
        <f t="shared" si="28"/>
        <v>16</v>
      </c>
      <c r="BJ12">
        <f t="shared" si="29"/>
        <v>16</v>
      </c>
      <c r="BK12">
        <f t="shared" si="30"/>
        <v>16</v>
      </c>
      <c r="BL12" t="str">
        <f t="shared" si="31"/>
        <v/>
      </c>
      <c r="BM12" t="str">
        <f t="shared" si="32"/>
        <v/>
      </c>
      <c r="BN12" t="str">
        <f t="shared" si="33"/>
        <v/>
      </c>
      <c r="BO12">
        <f t="shared" si="34"/>
        <v>16</v>
      </c>
      <c r="BP12">
        <f t="shared" si="35"/>
        <v>16</v>
      </c>
      <c r="BQ12">
        <f t="shared" si="36"/>
        <v>16</v>
      </c>
      <c r="BR12" t="str">
        <f t="shared" si="37"/>
        <v/>
      </c>
      <c r="BT12">
        <f t="shared" si="38"/>
        <v>1</v>
      </c>
      <c r="BU12">
        <f t="shared" si="39"/>
        <v>1</v>
      </c>
      <c r="BV12">
        <f t="shared" si="40"/>
        <v>1</v>
      </c>
      <c r="BW12">
        <f t="shared" si="41"/>
        <v>0</v>
      </c>
      <c r="BX12">
        <f t="shared" si="42"/>
        <v>0</v>
      </c>
      <c r="BY12">
        <f t="shared" si="43"/>
        <v>1</v>
      </c>
      <c r="BZ12">
        <f t="shared" si="44"/>
        <v>1</v>
      </c>
      <c r="CA12">
        <f t="shared" si="45"/>
        <v>1</v>
      </c>
      <c r="CB12">
        <f t="shared" si="46"/>
        <v>1</v>
      </c>
      <c r="CC12">
        <f t="shared" si="47"/>
        <v>1</v>
      </c>
      <c r="CD12">
        <f t="shared" si="48"/>
        <v>0</v>
      </c>
      <c r="CE12">
        <f t="shared" si="49"/>
        <v>0</v>
      </c>
      <c r="CF12">
        <f t="shared" si="50"/>
        <v>1</v>
      </c>
      <c r="CG12">
        <f t="shared" si="51"/>
        <v>1</v>
      </c>
      <c r="CH12">
        <f t="shared" si="52"/>
        <v>1</v>
      </c>
      <c r="CI12">
        <f t="shared" si="53"/>
        <v>1</v>
      </c>
      <c r="CJ12">
        <f t="shared" si="54"/>
        <v>1</v>
      </c>
      <c r="CK12">
        <f t="shared" si="55"/>
        <v>0</v>
      </c>
      <c r="CL12">
        <f t="shared" si="56"/>
        <v>0</v>
      </c>
      <c r="CM12">
        <f t="shared" si="57"/>
        <v>1</v>
      </c>
      <c r="CN12">
        <f t="shared" si="58"/>
        <v>1</v>
      </c>
      <c r="CO12">
        <f t="shared" si="59"/>
        <v>1</v>
      </c>
      <c r="CP12">
        <f t="shared" si="60"/>
        <v>1</v>
      </c>
      <c r="CQ12">
        <f t="shared" si="61"/>
        <v>1</v>
      </c>
      <c r="CR12">
        <f t="shared" si="62"/>
        <v>0</v>
      </c>
      <c r="CS12">
        <f t="shared" si="63"/>
        <v>0</v>
      </c>
      <c r="CT12">
        <f t="shared" si="64"/>
        <v>1</v>
      </c>
      <c r="CU12">
        <f t="shared" si="65"/>
        <v>1</v>
      </c>
      <c r="CV12">
        <f t="shared" si="66"/>
        <v>1</v>
      </c>
      <c r="CW12">
        <f t="shared" si="67"/>
        <v>1</v>
      </c>
      <c r="CX12">
        <f t="shared" si="68"/>
        <v>0</v>
      </c>
    </row>
    <row r="13" spans="1:102" x14ac:dyDescent="0.25">
      <c r="A13" s="18" t="s">
        <v>70</v>
      </c>
      <c r="B13" s="26" t="s">
        <v>38</v>
      </c>
      <c r="C13" s="26" t="s">
        <v>38</v>
      </c>
      <c r="D13" s="26" t="s">
        <v>38</v>
      </c>
      <c r="E13" s="26" t="s">
        <v>38</v>
      </c>
      <c r="F13" s="26" t="s">
        <v>44</v>
      </c>
      <c r="G13" s="26" t="s">
        <v>44</v>
      </c>
      <c r="H13" s="26" t="s">
        <v>38</v>
      </c>
      <c r="I13" s="26" t="s">
        <v>38</v>
      </c>
      <c r="J13" s="26" t="s">
        <v>38</v>
      </c>
      <c r="K13" s="26" t="s">
        <v>38</v>
      </c>
      <c r="L13" s="26" t="s">
        <v>38</v>
      </c>
      <c r="M13" s="26" t="s">
        <v>44</v>
      </c>
      <c r="N13" s="26" t="s">
        <v>44</v>
      </c>
      <c r="O13" s="26" t="s">
        <v>38</v>
      </c>
      <c r="P13" s="26" t="s">
        <v>38</v>
      </c>
      <c r="Q13" s="26" t="s">
        <v>38</v>
      </c>
      <c r="R13" s="26" t="s">
        <v>38</v>
      </c>
      <c r="S13" s="26" t="s">
        <v>38</v>
      </c>
      <c r="T13" s="26" t="s">
        <v>44</v>
      </c>
      <c r="U13" s="26" t="s">
        <v>44</v>
      </c>
      <c r="V13" s="26" t="s">
        <v>38</v>
      </c>
      <c r="W13" s="26" t="s">
        <v>38</v>
      </c>
      <c r="X13" s="26" t="s">
        <v>38</v>
      </c>
      <c r="Y13" s="26" t="s">
        <v>38</v>
      </c>
      <c r="Z13" s="26" t="s">
        <v>38</v>
      </c>
      <c r="AA13" s="26" t="s">
        <v>44</v>
      </c>
      <c r="AB13" s="26" t="s">
        <v>44</v>
      </c>
      <c r="AC13" s="26" t="s">
        <v>38</v>
      </c>
      <c r="AD13" s="26" t="s">
        <v>38</v>
      </c>
      <c r="AE13" s="26" t="s">
        <v>38</v>
      </c>
      <c r="AF13" s="26"/>
      <c r="AG13" s="27">
        <f t="shared" si="3"/>
        <v>164.99999999999997</v>
      </c>
      <c r="AH13" s="28">
        <f>IF(COUNTA(B13:AF13)+LEN($A13)=0,"",SUM($B$4:$AF$4)*Nastavenia!$B$6)</f>
        <v>176</v>
      </c>
      <c r="AI13" s="28">
        <f t="shared" si="4"/>
        <v>-11.000000000000028</v>
      </c>
      <c r="AJ13" s="29">
        <f t="shared" si="5"/>
        <v>22</v>
      </c>
      <c r="AK13" s="29">
        <f t="shared" si="6"/>
        <v>0</v>
      </c>
      <c r="AL13" s="30">
        <f t="shared" si="7"/>
        <v>0</v>
      </c>
      <c r="AN13" t="str">
        <f>""</f>
        <v/>
      </c>
      <c r="AO13">
        <f t="shared" si="8"/>
        <v>16.000000000000004</v>
      </c>
      <c r="AP13">
        <f t="shared" si="9"/>
        <v>16.000000000000004</v>
      </c>
      <c r="AQ13">
        <f t="shared" si="10"/>
        <v>16.000000000000004</v>
      </c>
      <c r="AR13" t="str">
        <f t="shared" si="11"/>
        <v/>
      </c>
      <c r="AS13" t="str">
        <f t="shared" si="12"/>
        <v/>
      </c>
      <c r="AT13" t="str">
        <f t="shared" si="13"/>
        <v/>
      </c>
      <c r="AU13">
        <f t="shared" si="14"/>
        <v>16.000000000000004</v>
      </c>
      <c r="AV13">
        <f t="shared" si="15"/>
        <v>16.000000000000004</v>
      </c>
      <c r="AW13">
        <f t="shared" si="16"/>
        <v>16.000000000000004</v>
      </c>
      <c r="AX13">
        <f t="shared" si="17"/>
        <v>16.000000000000004</v>
      </c>
      <c r="AY13" t="str">
        <f t="shared" si="18"/>
        <v/>
      </c>
      <c r="AZ13" t="str">
        <f t="shared" si="19"/>
        <v/>
      </c>
      <c r="BA13" t="str">
        <f t="shared" si="20"/>
        <v/>
      </c>
      <c r="BB13">
        <f t="shared" si="21"/>
        <v>16.000000000000004</v>
      </c>
      <c r="BC13">
        <f t="shared" si="22"/>
        <v>16.000000000000004</v>
      </c>
      <c r="BD13">
        <f t="shared" si="23"/>
        <v>16.000000000000004</v>
      </c>
      <c r="BE13">
        <f t="shared" si="24"/>
        <v>16.000000000000004</v>
      </c>
      <c r="BF13" t="str">
        <f t="shared" si="25"/>
        <v/>
      </c>
      <c r="BG13" t="str">
        <f t="shared" si="26"/>
        <v/>
      </c>
      <c r="BH13" t="str">
        <f t="shared" si="27"/>
        <v/>
      </c>
      <c r="BI13">
        <f t="shared" si="28"/>
        <v>16.000000000000004</v>
      </c>
      <c r="BJ13">
        <f t="shared" si="29"/>
        <v>16.000000000000004</v>
      </c>
      <c r="BK13">
        <f t="shared" si="30"/>
        <v>16.000000000000004</v>
      </c>
      <c r="BL13">
        <f t="shared" si="31"/>
        <v>16.000000000000004</v>
      </c>
      <c r="BM13" t="str">
        <f t="shared" si="32"/>
        <v/>
      </c>
      <c r="BN13" t="str">
        <f t="shared" si="33"/>
        <v/>
      </c>
      <c r="BO13" t="str">
        <f t="shared" si="34"/>
        <v/>
      </c>
      <c r="BP13">
        <f t="shared" si="35"/>
        <v>16.000000000000004</v>
      </c>
      <c r="BQ13">
        <f t="shared" si="36"/>
        <v>16.000000000000004</v>
      </c>
      <c r="BR13" t="str">
        <f t="shared" si="37"/>
        <v/>
      </c>
      <c r="BT13">
        <f t="shared" si="38"/>
        <v>1</v>
      </c>
      <c r="BU13">
        <f t="shared" si="39"/>
        <v>1</v>
      </c>
      <c r="BV13">
        <f t="shared" si="40"/>
        <v>1</v>
      </c>
      <c r="BW13">
        <f t="shared" si="41"/>
        <v>1</v>
      </c>
      <c r="BX13">
        <f t="shared" si="42"/>
        <v>0</v>
      </c>
      <c r="BY13">
        <f t="shared" si="43"/>
        <v>0</v>
      </c>
      <c r="BZ13">
        <f t="shared" si="44"/>
        <v>1</v>
      </c>
      <c r="CA13">
        <f t="shared" si="45"/>
        <v>1</v>
      </c>
      <c r="CB13">
        <f t="shared" si="46"/>
        <v>1</v>
      </c>
      <c r="CC13">
        <f t="shared" si="47"/>
        <v>1</v>
      </c>
      <c r="CD13">
        <f t="shared" si="48"/>
        <v>1</v>
      </c>
      <c r="CE13">
        <f t="shared" si="49"/>
        <v>0</v>
      </c>
      <c r="CF13">
        <f t="shared" si="50"/>
        <v>0</v>
      </c>
      <c r="CG13">
        <f t="shared" si="51"/>
        <v>1</v>
      </c>
      <c r="CH13">
        <f t="shared" si="52"/>
        <v>1</v>
      </c>
      <c r="CI13">
        <f t="shared" si="53"/>
        <v>1</v>
      </c>
      <c r="CJ13">
        <f t="shared" si="54"/>
        <v>1</v>
      </c>
      <c r="CK13">
        <f t="shared" si="55"/>
        <v>1</v>
      </c>
      <c r="CL13">
        <f t="shared" si="56"/>
        <v>0</v>
      </c>
      <c r="CM13">
        <f t="shared" si="57"/>
        <v>0</v>
      </c>
      <c r="CN13">
        <f t="shared" si="58"/>
        <v>1</v>
      </c>
      <c r="CO13">
        <f t="shared" si="59"/>
        <v>1</v>
      </c>
      <c r="CP13">
        <f t="shared" si="60"/>
        <v>1</v>
      </c>
      <c r="CQ13">
        <f t="shared" si="61"/>
        <v>1</v>
      </c>
      <c r="CR13">
        <f t="shared" si="62"/>
        <v>1</v>
      </c>
      <c r="CS13">
        <f t="shared" si="63"/>
        <v>0</v>
      </c>
      <c r="CT13">
        <f t="shared" si="64"/>
        <v>0</v>
      </c>
      <c r="CU13">
        <f t="shared" si="65"/>
        <v>1</v>
      </c>
      <c r="CV13">
        <f t="shared" si="66"/>
        <v>1</v>
      </c>
      <c r="CW13">
        <f t="shared" si="67"/>
        <v>1</v>
      </c>
      <c r="CX13">
        <f t="shared" si="68"/>
        <v>0</v>
      </c>
    </row>
    <row r="14" spans="1:102" x14ac:dyDescent="0.25">
      <c r="A14" s="18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7" t="str">
        <f t="shared" si="3"/>
        <v/>
      </c>
      <c r="AH14" s="28" t="str">
        <f>IF(COUNTA(B14:AF14)+LEN($A14)=0,"",SUM($B$4:$AF$4)*Nastavenia!$B$6)</f>
        <v/>
      </c>
      <c r="AI14" s="28" t="str">
        <f t="shared" si="4"/>
        <v/>
      </c>
      <c r="AJ14" s="29" t="str">
        <f t="shared" si="5"/>
        <v/>
      </c>
      <c r="AK14" s="29" t="str">
        <f t="shared" si="6"/>
        <v/>
      </c>
      <c r="AL14" s="30" t="str">
        <f t="shared" si="7"/>
        <v/>
      </c>
      <c r="AN14" t="str">
        <f>""</f>
        <v/>
      </c>
      <c r="AO14" t="str">
        <f t="shared" si="8"/>
        <v/>
      </c>
      <c r="AP14" t="str">
        <f t="shared" si="9"/>
        <v/>
      </c>
      <c r="AQ14" t="str">
        <f t="shared" si="10"/>
        <v/>
      </c>
      <c r="AR14" t="str">
        <f t="shared" si="11"/>
        <v/>
      </c>
      <c r="AS14" t="str">
        <f t="shared" si="12"/>
        <v/>
      </c>
      <c r="AT14" t="str">
        <f t="shared" si="13"/>
        <v/>
      </c>
      <c r="AU14" t="str">
        <f t="shared" si="14"/>
        <v/>
      </c>
      <c r="AV14" t="str">
        <f t="shared" si="15"/>
        <v/>
      </c>
      <c r="AW14" t="str">
        <f t="shared" si="16"/>
        <v/>
      </c>
      <c r="AX14" t="str">
        <f t="shared" si="17"/>
        <v/>
      </c>
      <c r="AY14" t="str">
        <f t="shared" si="18"/>
        <v/>
      </c>
      <c r="AZ14" t="str">
        <f t="shared" si="19"/>
        <v/>
      </c>
      <c r="BA14" t="str">
        <f t="shared" si="20"/>
        <v/>
      </c>
      <c r="BB14" t="str">
        <f t="shared" si="21"/>
        <v/>
      </c>
      <c r="BC14" t="str">
        <f t="shared" si="22"/>
        <v/>
      </c>
      <c r="BD14" t="str">
        <f t="shared" si="23"/>
        <v/>
      </c>
      <c r="BE14" t="str">
        <f t="shared" si="24"/>
        <v/>
      </c>
      <c r="BF14" t="str">
        <f t="shared" si="25"/>
        <v/>
      </c>
      <c r="BG14" t="str">
        <f t="shared" si="26"/>
        <v/>
      </c>
      <c r="BH14" t="str">
        <f t="shared" si="27"/>
        <v/>
      </c>
      <c r="BI14" t="str">
        <f t="shared" si="28"/>
        <v/>
      </c>
      <c r="BJ14" t="str">
        <f t="shared" si="29"/>
        <v/>
      </c>
      <c r="BK14" t="str">
        <f t="shared" si="30"/>
        <v/>
      </c>
      <c r="BL14" t="str">
        <f t="shared" si="31"/>
        <v/>
      </c>
      <c r="BM14" t="str">
        <f t="shared" si="32"/>
        <v/>
      </c>
      <c r="BN14" t="str">
        <f t="shared" si="33"/>
        <v/>
      </c>
      <c r="BO14" t="str">
        <f t="shared" si="34"/>
        <v/>
      </c>
      <c r="BP14" t="str">
        <f t="shared" si="35"/>
        <v/>
      </c>
      <c r="BQ14" t="str">
        <f t="shared" si="36"/>
        <v/>
      </c>
      <c r="BR14" t="str">
        <f t="shared" si="37"/>
        <v/>
      </c>
      <c r="BT14">
        <f t="shared" si="38"/>
        <v>0</v>
      </c>
      <c r="BU14">
        <f t="shared" si="39"/>
        <v>0</v>
      </c>
      <c r="BV14">
        <f t="shared" si="40"/>
        <v>0</v>
      </c>
      <c r="BW14">
        <f t="shared" si="41"/>
        <v>0</v>
      </c>
      <c r="BX14">
        <f t="shared" si="42"/>
        <v>0</v>
      </c>
      <c r="BY14">
        <f t="shared" si="43"/>
        <v>0</v>
      </c>
      <c r="BZ14">
        <f t="shared" si="44"/>
        <v>0</v>
      </c>
      <c r="CA14">
        <f t="shared" si="45"/>
        <v>0</v>
      </c>
      <c r="CB14">
        <f t="shared" si="46"/>
        <v>0</v>
      </c>
      <c r="CC14">
        <f t="shared" si="47"/>
        <v>0</v>
      </c>
      <c r="CD14">
        <f t="shared" si="48"/>
        <v>0</v>
      </c>
      <c r="CE14">
        <f t="shared" si="49"/>
        <v>0</v>
      </c>
      <c r="CF14">
        <f t="shared" si="50"/>
        <v>0</v>
      </c>
      <c r="CG14">
        <f t="shared" si="51"/>
        <v>0</v>
      </c>
      <c r="CH14">
        <f t="shared" si="52"/>
        <v>0</v>
      </c>
      <c r="CI14">
        <f t="shared" si="53"/>
        <v>0</v>
      </c>
      <c r="CJ14">
        <f t="shared" si="54"/>
        <v>0</v>
      </c>
      <c r="CK14">
        <f t="shared" si="55"/>
        <v>0</v>
      </c>
      <c r="CL14">
        <f t="shared" si="56"/>
        <v>0</v>
      </c>
      <c r="CM14">
        <f t="shared" si="57"/>
        <v>0</v>
      </c>
      <c r="CN14">
        <f t="shared" si="58"/>
        <v>0</v>
      </c>
      <c r="CO14">
        <f t="shared" si="59"/>
        <v>0</v>
      </c>
      <c r="CP14">
        <f t="shared" si="60"/>
        <v>0</v>
      </c>
      <c r="CQ14">
        <f t="shared" si="61"/>
        <v>0</v>
      </c>
      <c r="CR14">
        <f t="shared" si="62"/>
        <v>0</v>
      </c>
      <c r="CS14">
        <f t="shared" si="63"/>
        <v>0</v>
      </c>
      <c r="CT14">
        <f t="shared" si="64"/>
        <v>0</v>
      </c>
      <c r="CU14">
        <f t="shared" si="65"/>
        <v>0</v>
      </c>
      <c r="CV14">
        <f t="shared" si="66"/>
        <v>0</v>
      </c>
      <c r="CW14">
        <f t="shared" si="67"/>
        <v>0</v>
      </c>
      <c r="CX14">
        <f t="shared" si="68"/>
        <v>0</v>
      </c>
    </row>
    <row r="15" spans="1:102" x14ac:dyDescent="0.25">
      <c r="A15" s="18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7" t="str">
        <f t="shared" si="3"/>
        <v/>
      </c>
      <c r="AH15" s="28" t="str">
        <f>IF(COUNTA(B15:AF15)+LEN($A15)=0,"",SUM($B$4:$AF$4)*Nastavenia!$B$6)</f>
        <v/>
      </c>
      <c r="AI15" s="28" t="str">
        <f t="shared" si="4"/>
        <v/>
      </c>
      <c r="AJ15" s="29" t="str">
        <f t="shared" si="5"/>
        <v/>
      </c>
      <c r="AK15" s="29" t="str">
        <f t="shared" si="6"/>
        <v/>
      </c>
      <c r="AL15" s="30" t="str">
        <f t="shared" si="7"/>
        <v/>
      </c>
      <c r="AN15" t="str">
        <f>""</f>
        <v/>
      </c>
      <c r="AO15" t="str">
        <f t="shared" si="8"/>
        <v/>
      </c>
      <c r="AP15" t="str">
        <f t="shared" si="9"/>
        <v/>
      </c>
      <c r="AQ15" t="str">
        <f t="shared" si="10"/>
        <v/>
      </c>
      <c r="AR15" t="str">
        <f t="shared" si="11"/>
        <v/>
      </c>
      <c r="AS15" t="str">
        <f t="shared" si="12"/>
        <v/>
      </c>
      <c r="AT15" t="str">
        <f t="shared" si="13"/>
        <v/>
      </c>
      <c r="AU15" t="str">
        <f t="shared" si="14"/>
        <v/>
      </c>
      <c r="AV15" t="str">
        <f t="shared" si="15"/>
        <v/>
      </c>
      <c r="AW15" t="str">
        <f t="shared" si="16"/>
        <v/>
      </c>
      <c r="AX15" t="str">
        <f t="shared" si="17"/>
        <v/>
      </c>
      <c r="AY15" t="str">
        <f t="shared" si="18"/>
        <v/>
      </c>
      <c r="AZ15" t="str">
        <f t="shared" si="19"/>
        <v/>
      </c>
      <c r="BA15" t="str">
        <f t="shared" si="20"/>
        <v/>
      </c>
      <c r="BB15" t="str">
        <f t="shared" si="21"/>
        <v/>
      </c>
      <c r="BC15" t="str">
        <f t="shared" si="22"/>
        <v/>
      </c>
      <c r="BD15" t="str">
        <f t="shared" si="23"/>
        <v/>
      </c>
      <c r="BE15" t="str">
        <f t="shared" si="24"/>
        <v/>
      </c>
      <c r="BF15" t="str">
        <f t="shared" si="25"/>
        <v/>
      </c>
      <c r="BG15" t="str">
        <f t="shared" si="26"/>
        <v/>
      </c>
      <c r="BH15" t="str">
        <f t="shared" si="27"/>
        <v/>
      </c>
      <c r="BI15" t="str">
        <f t="shared" si="28"/>
        <v/>
      </c>
      <c r="BJ15" t="str">
        <f t="shared" si="29"/>
        <v/>
      </c>
      <c r="BK15" t="str">
        <f t="shared" si="30"/>
        <v/>
      </c>
      <c r="BL15" t="str">
        <f t="shared" si="31"/>
        <v/>
      </c>
      <c r="BM15" t="str">
        <f t="shared" si="32"/>
        <v/>
      </c>
      <c r="BN15" t="str">
        <f t="shared" si="33"/>
        <v/>
      </c>
      <c r="BO15" t="str">
        <f t="shared" si="34"/>
        <v/>
      </c>
      <c r="BP15" t="str">
        <f t="shared" si="35"/>
        <v/>
      </c>
      <c r="BQ15" t="str">
        <f t="shared" si="36"/>
        <v/>
      </c>
      <c r="BR15" t="str">
        <f t="shared" si="37"/>
        <v/>
      </c>
      <c r="BT15">
        <f t="shared" si="38"/>
        <v>0</v>
      </c>
      <c r="BU15">
        <f t="shared" si="39"/>
        <v>0</v>
      </c>
      <c r="BV15">
        <f t="shared" si="40"/>
        <v>0</v>
      </c>
      <c r="BW15">
        <f t="shared" si="41"/>
        <v>0</v>
      </c>
      <c r="BX15">
        <f t="shared" si="42"/>
        <v>0</v>
      </c>
      <c r="BY15">
        <f t="shared" si="43"/>
        <v>0</v>
      </c>
      <c r="BZ15">
        <f t="shared" si="44"/>
        <v>0</v>
      </c>
      <c r="CA15">
        <f t="shared" si="45"/>
        <v>0</v>
      </c>
      <c r="CB15">
        <f t="shared" si="46"/>
        <v>0</v>
      </c>
      <c r="CC15">
        <f t="shared" si="47"/>
        <v>0</v>
      </c>
      <c r="CD15">
        <f t="shared" si="48"/>
        <v>0</v>
      </c>
      <c r="CE15">
        <f t="shared" si="49"/>
        <v>0</v>
      </c>
      <c r="CF15">
        <f t="shared" si="50"/>
        <v>0</v>
      </c>
      <c r="CG15">
        <f t="shared" si="51"/>
        <v>0</v>
      </c>
      <c r="CH15">
        <f t="shared" si="52"/>
        <v>0</v>
      </c>
      <c r="CI15">
        <f t="shared" si="53"/>
        <v>0</v>
      </c>
      <c r="CJ15">
        <f t="shared" si="54"/>
        <v>0</v>
      </c>
      <c r="CK15">
        <f t="shared" si="55"/>
        <v>0</v>
      </c>
      <c r="CL15">
        <f t="shared" si="56"/>
        <v>0</v>
      </c>
      <c r="CM15">
        <f t="shared" si="57"/>
        <v>0</v>
      </c>
      <c r="CN15">
        <f t="shared" si="58"/>
        <v>0</v>
      </c>
      <c r="CO15">
        <f t="shared" si="59"/>
        <v>0</v>
      </c>
      <c r="CP15">
        <f t="shared" si="60"/>
        <v>0</v>
      </c>
      <c r="CQ15">
        <f t="shared" si="61"/>
        <v>0</v>
      </c>
      <c r="CR15">
        <f t="shared" si="62"/>
        <v>0</v>
      </c>
      <c r="CS15">
        <f t="shared" si="63"/>
        <v>0</v>
      </c>
      <c r="CT15">
        <f t="shared" si="64"/>
        <v>0</v>
      </c>
      <c r="CU15">
        <f t="shared" si="65"/>
        <v>0</v>
      </c>
      <c r="CV15">
        <f t="shared" si="66"/>
        <v>0</v>
      </c>
      <c r="CW15">
        <f t="shared" si="67"/>
        <v>0</v>
      </c>
      <c r="CX15">
        <f t="shared" si="68"/>
        <v>0</v>
      </c>
    </row>
    <row r="16" spans="1:102" x14ac:dyDescent="0.25">
      <c r="A16" s="18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 t="str">
        <f t="shared" si="3"/>
        <v/>
      </c>
      <c r="AH16" s="28" t="str">
        <f>IF(COUNTA(B16:AF16)+LEN($A16)=0,"",SUM($B$4:$AF$4)*Nastavenia!$B$6)</f>
        <v/>
      </c>
      <c r="AI16" s="28" t="str">
        <f t="shared" si="4"/>
        <v/>
      </c>
      <c r="AJ16" s="29" t="str">
        <f t="shared" si="5"/>
        <v/>
      </c>
      <c r="AK16" s="29" t="str">
        <f t="shared" si="6"/>
        <v/>
      </c>
      <c r="AL16" s="30" t="str">
        <f t="shared" si="7"/>
        <v/>
      </c>
      <c r="AN16" t="str">
        <f>""</f>
        <v/>
      </c>
      <c r="AO16" t="str">
        <f t="shared" si="8"/>
        <v/>
      </c>
      <c r="AP16" t="str">
        <f t="shared" si="9"/>
        <v/>
      </c>
      <c r="AQ16" t="str">
        <f t="shared" si="10"/>
        <v/>
      </c>
      <c r="AR16" t="str">
        <f t="shared" si="11"/>
        <v/>
      </c>
      <c r="AS16" t="str">
        <f t="shared" si="12"/>
        <v/>
      </c>
      <c r="AT16" t="str">
        <f t="shared" si="13"/>
        <v/>
      </c>
      <c r="AU16" t="str">
        <f t="shared" si="14"/>
        <v/>
      </c>
      <c r="AV16" t="str">
        <f t="shared" si="15"/>
        <v/>
      </c>
      <c r="AW16" t="str">
        <f t="shared" si="16"/>
        <v/>
      </c>
      <c r="AX16" t="str">
        <f t="shared" si="17"/>
        <v/>
      </c>
      <c r="AY16" t="str">
        <f t="shared" si="18"/>
        <v/>
      </c>
      <c r="AZ16" t="str">
        <f t="shared" si="19"/>
        <v/>
      </c>
      <c r="BA16" t="str">
        <f t="shared" si="20"/>
        <v/>
      </c>
      <c r="BB16" t="str">
        <f t="shared" si="21"/>
        <v/>
      </c>
      <c r="BC16" t="str">
        <f t="shared" si="22"/>
        <v/>
      </c>
      <c r="BD16" t="str">
        <f t="shared" si="23"/>
        <v/>
      </c>
      <c r="BE16" t="str">
        <f t="shared" si="24"/>
        <v/>
      </c>
      <c r="BF16" t="str">
        <f t="shared" si="25"/>
        <v/>
      </c>
      <c r="BG16" t="str">
        <f t="shared" si="26"/>
        <v/>
      </c>
      <c r="BH16" t="str">
        <f t="shared" si="27"/>
        <v/>
      </c>
      <c r="BI16" t="str">
        <f t="shared" si="28"/>
        <v/>
      </c>
      <c r="BJ16" t="str">
        <f t="shared" si="29"/>
        <v/>
      </c>
      <c r="BK16" t="str">
        <f t="shared" si="30"/>
        <v/>
      </c>
      <c r="BL16" t="str">
        <f t="shared" si="31"/>
        <v/>
      </c>
      <c r="BM16" t="str">
        <f t="shared" si="32"/>
        <v/>
      </c>
      <c r="BN16" t="str">
        <f t="shared" si="33"/>
        <v/>
      </c>
      <c r="BO16" t="str">
        <f t="shared" si="34"/>
        <v/>
      </c>
      <c r="BP16" t="str">
        <f t="shared" si="35"/>
        <v/>
      </c>
      <c r="BQ16" t="str">
        <f t="shared" si="36"/>
        <v/>
      </c>
      <c r="BR16" t="str">
        <f t="shared" si="37"/>
        <v/>
      </c>
      <c r="BT16">
        <f t="shared" si="38"/>
        <v>0</v>
      </c>
      <c r="BU16">
        <f t="shared" si="39"/>
        <v>0</v>
      </c>
      <c r="BV16">
        <f t="shared" si="40"/>
        <v>0</v>
      </c>
      <c r="BW16">
        <f t="shared" si="41"/>
        <v>0</v>
      </c>
      <c r="BX16">
        <f t="shared" si="42"/>
        <v>0</v>
      </c>
      <c r="BY16">
        <f t="shared" si="43"/>
        <v>0</v>
      </c>
      <c r="BZ16">
        <f t="shared" si="44"/>
        <v>0</v>
      </c>
      <c r="CA16">
        <f t="shared" si="45"/>
        <v>0</v>
      </c>
      <c r="CB16">
        <f t="shared" si="46"/>
        <v>0</v>
      </c>
      <c r="CC16">
        <f t="shared" si="47"/>
        <v>0</v>
      </c>
      <c r="CD16">
        <f t="shared" si="48"/>
        <v>0</v>
      </c>
      <c r="CE16">
        <f t="shared" si="49"/>
        <v>0</v>
      </c>
      <c r="CF16">
        <f t="shared" si="50"/>
        <v>0</v>
      </c>
      <c r="CG16">
        <f t="shared" si="51"/>
        <v>0</v>
      </c>
      <c r="CH16">
        <f t="shared" si="52"/>
        <v>0</v>
      </c>
      <c r="CI16">
        <f t="shared" si="53"/>
        <v>0</v>
      </c>
      <c r="CJ16">
        <f t="shared" si="54"/>
        <v>0</v>
      </c>
      <c r="CK16">
        <f t="shared" si="55"/>
        <v>0</v>
      </c>
      <c r="CL16">
        <f t="shared" si="56"/>
        <v>0</v>
      </c>
      <c r="CM16">
        <f t="shared" si="57"/>
        <v>0</v>
      </c>
      <c r="CN16">
        <f t="shared" si="58"/>
        <v>0</v>
      </c>
      <c r="CO16">
        <f t="shared" si="59"/>
        <v>0</v>
      </c>
      <c r="CP16">
        <f t="shared" si="60"/>
        <v>0</v>
      </c>
      <c r="CQ16">
        <f t="shared" si="61"/>
        <v>0</v>
      </c>
      <c r="CR16">
        <f t="shared" si="62"/>
        <v>0</v>
      </c>
      <c r="CS16">
        <f t="shared" si="63"/>
        <v>0</v>
      </c>
      <c r="CT16">
        <f t="shared" si="64"/>
        <v>0</v>
      </c>
      <c r="CU16">
        <f t="shared" si="65"/>
        <v>0</v>
      </c>
      <c r="CV16">
        <f t="shared" si="66"/>
        <v>0</v>
      </c>
      <c r="CW16">
        <f t="shared" si="67"/>
        <v>0</v>
      </c>
      <c r="CX16">
        <f t="shared" si="68"/>
        <v>0</v>
      </c>
    </row>
    <row r="17" spans="1:102" x14ac:dyDescent="0.25">
      <c r="A17" s="18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7" t="str">
        <f t="shared" si="3"/>
        <v/>
      </c>
      <c r="AH17" s="28" t="str">
        <f>IF(COUNTA(B17:AF17)+LEN($A17)=0,"",SUM($B$4:$AF$4)*Nastavenia!$B$6)</f>
        <v/>
      </c>
      <c r="AI17" s="28" t="str">
        <f t="shared" si="4"/>
        <v/>
      </c>
      <c r="AJ17" s="29" t="str">
        <f t="shared" si="5"/>
        <v/>
      </c>
      <c r="AK17" s="29" t="str">
        <f t="shared" si="6"/>
        <v/>
      </c>
      <c r="AL17" s="30" t="str">
        <f t="shared" si="7"/>
        <v/>
      </c>
      <c r="AN17" t="str">
        <f>""</f>
        <v/>
      </c>
      <c r="AO17" t="str">
        <f t="shared" si="8"/>
        <v/>
      </c>
      <c r="AP17" t="str">
        <f t="shared" si="9"/>
        <v/>
      </c>
      <c r="AQ17" t="str">
        <f t="shared" si="10"/>
        <v/>
      </c>
      <c r="AR17" t="str">
        <f t="shared" si="11"/>
        <v/>
      </c>
      <c r="AS17" t="str">
        <f t="shared" si="12"/>
        <v/>
      </c>
      <c r="AT17" t="str">
        <f t="shared" si="13"/>
        <v/>
      </c>
      <c r="AU17" t="str">
        <f t="shared" si="14"/>
        <v/>
      </c>
      <c r="AV17" t="str">
        <f t="shared" si="15"/>
        <v/>
      </c>
      <c r="AW17" t="str">
        <f t="shared" si="16"/>
        <v/>
      </c>
      <c r="AX17" t="str">
        <f t="shared" si="17"/>
        <v/>
      </c>
      <c r="AY17" t="str">
        <f t="shared" si="18"/>
        <v/>
      </c>
      <c r="AZ17" t="str">
        <f t="shared" si="19"/>
        <v/>
      </c>
      <c r="BA17" t="str">
        <f t="shared" si="20"/>
        <v/>
      </c>
      <c r="BB17" t="str">
        <f t="shared" si="21"/>
        <v/>
      </c>
      <c r="BC17" t="str">
        <f t="shared" si="22"/>
        <v/>
      </c>
      <c r="BD17" t="str">
        <f t="shared" si="23"/>
        <v/>
      </c>
      <c r="BE17" t="str">
        <f t="shared" si="24"/>
        <v/>
      </c>
      <c r="BF17" t="str">
        <f t="shared" si="25"/>
        <v/>
      </c>
      <c r="BG17" t="str">
        <f t="shared" si="26"/>
        <v/>
      </c>
      <c r="BH17" t="str">
        <f t="shared" si="27"/>
        <v/>
      </c>
      <c r="BI17" t="str">
        <f t="shared" si="28"/>
        <v/>
      </c>
      <c r="BJ17" t="str">
        <f t="shared" si="29"/>
        <v/>
      </c>
      <c r="BK17" t="str">
        <f t="shared" si="30"/>
        <v/>
      </c>
      <c r="BL17" t="str">
        <f t="shared" si="31"/>
        <v/>
      </c>
      <c r="BM17" t="str">
        <f t="shared" si="32"/>
        <v/>
      </c>
      <c r="BN17" t="str">
        <f t="shared" si="33"/>
        <v/>
      </c>
      <c r="BO17" t="str">
        <f t="shared" si="34"/>
        <v/>
      </c>
      <c r="BP17" t="str">
        <f t="shared" si="35"/>
        <v/>
      </c>
      <c r="BQ17" t="str">
        <f t="shared" si="36"/>
        <v/>
      </c>
      <c r="BR17" t="str">
        <f t="shared" si="37"/>
        <v/>
      </c>
      <c r="BT17">
        <f t="shared" si="38"/>
        <v>0</v>
      </c>
      <c r="BU17">
        <f t="shared" si="39"/>
        <v>0</v>
      </c>
      <c r="BV17">
        <f t="shared" si="40"/>
        <v>0</v>
      </c>
      <c r="BW17">
        <f t="shared" si="41"/>
        <v>0</v>
      </c>
      <c r="BX17">
        <f t="shared" si="42"/>
        <v>0</v>
      </c>
      <c r="BY17">
        <f t="shared" si="43"/>
        <v>0</v>
      </c>
      <c r="BZ17">
        <f t="shared" si="44"/>
        <v>0</v>
      </c>
      <c r="CA17">
        <f t="shared" si="45"/>
        <v>0</v>
      </c>
      <c r="CB17">
        <f t="shared" si="46"/>
        <v>0</v>
      </c>
      <c r="CC17">
        <f t="shared" si="47"/>
        <v>0</v>
      </c>
      <c r="CD17">
        <f t="shared" si="48"/>
        <v>0</v>
      </c>
      <c r="CE17">
        <f t="shared" si="49"/>
        <v>0</v>
      </c>
      <c r="CF17">
        <f t="shared" si="50"/>
        <v>0</v>
      </c>
      <c r="CG17">
        <f t="shared" si="51"/>
        <v>0</v>
      </c>
      <c r="CH17">
        <f t="shared" si="52"/>
        <v>0</v>
      </c>
      <c r="CI17">
        <f t="shared" si="53"/>
        <v>0</v>
      </c>
      <c r="CJ17">
        <f t="shared" si="54"/>
        <v>0</v>
      </c>
      <c r="CK17">
        <f t="shared" si="55"/>
        <v>0</v>
      </c>
      <c r="CL17">
        <f t="shared" si="56"/>
        <v>0</v>
      </c>
      <c r="CM17">
        <f t="shared" si="57"/>
        <v>0</v>
      </c>
      <c r="CN17">
        <f t="shared" si="58"/>
        <v>0</v>
      </c>
      <c r="CO17">
        <f t="shared" si="59"/>
        <v>0</v>
      </c>
      <c r="CP17">
        <f t="shared" si="60"/>
        <v>0</v>
      </c>
      <c r="CQ17">
        <f t="shared" si="61"/>
        <v>0</v>
      </c>
      <c r="CR17">
        <f t="shared" si="62"/>
        <v>0</v>
      </c>
      <c r="CS17">
        <f t="shared" si="63"/>
        <v>0</v>
      </c>
      <c r="CT17">
        <f t="shared" si="64"/>
        <v>0</v>
      </c>
      <c r="CU17">
        <f t="shared" si="65"/>
        <v>0</v>
      </c>
      <c r="CV17">
        <f t="shared" si="66"/>
        <v>0</v>
      </c>
      <c r="CW17">
        <f t="shared" si="67"/>
        <v>0</v>
      </c>
      <c r="CX17">
        <f t="shared" si="68"/>
        <v>0</v>
      </c>
    </row>
    <row r="18" spans="1:102" x14ac:dyDescent="0.25">
      <c r="A18" s="18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7" t="str">
        <f t="shared" si="3"/>
        <v/>
      </c>
      <c r="AH18" s="28" t="str">
        <f>IF(COUNTA(B18:AF18)+LEN($A18)=0,"",SUM($B$4:$AF$4)*Nastavenia!$B$6)</f>
        <v/>
      </c>
      <c r="AI18" s="28" t="str">
        <f t="shared" si="4"/>
        <v/>
      </c>
      <c r="AJ18" s="29" t="str">
        <f t="shared" si="5"/>
        <v/>
      </c>
      <c r="AK18" s="29" t="str">
        <f t="shared" si="6"/>
        <v/>
      </c>
      <c r="AL18" s="30" t="str">
        <f t="shared" si="7"/>
        <v/>
      </c>
      <c r="AN18" t="str">
        <f>""</f>
        <v/>
      </c>
      <c r="AO18" t="str">
        <f t="shared" si="8"/>
        <v/>
      </c>
      <c r="AP18" t="str">
        <f t="shared" si="9"/>
        <v/>
      </c>
      <c r="AQ18" t="str">
        <f t="shared" si="10"/>
        <v/>
      </c>
      <c r="AR18" t="str">
        <f t="shared" si="11"/>
        <v/>
      </c>
      <c r="AS18" t="str">
        <f t="shared" si="12"/>
        <v/>
      </c>
      <c r="AT18" t="str">
        <f t="shared" si="13"/>
        <v/>
      </c>
      <c r="AU18" t="str">
        <f t="shared" si="14"/>
        <v/>
      </c>
      <c r="AV18" t="str">
        <f t="shared" si="15"/>
        <v/>
      </c>
      <c r="AW18" t="str">
        <f t="shared" si="16"/>
        <v/>
      </c>
      <c r="AX18" t="str">
        <f t="shared" si="17"/>
        <v/>
      </c>
      <c r="AY18" t="str">
        <f t="shared" si="18"/>
        <v/>
      </c>
      <c r="AZ18" t="str">
        <f t="shared" si="19"/>
        <v/>
      </c>
      <c r="BA18" t="str">
        <f t="shared" si="20"/>
        <v/>
      </c>
      <c r="BB18" t="str">
        <f t="shared" si="21"/>
        <v/>
      </c>
      <c r="BC18" t="str">
        <f t="shared" si="22"/>
        <v/>
      </c>
      <c r="BD18" t="str">
        <f t="shared" si="23"/>
        <v/>
      </c>
      <c r="BE18" t="str">
        <f t="shared" si="24"/>
        <v/>
      </c>
      <c r="BF18" t="str">
        <f t="shared" si="25"/>
        <v/>
      </c>
      <c r="BG18" t="str">
        <f t="shared" si="26"/>
        <v/>
      </c>
      <c r="BH18" t="str">
        <f t="shared" si="27"/>
        <v/>
      </c>
      <c r="BI18" t="str">
        <f t="shared" si="28"/>
        <v/>
      </c>
      <c r="BJ18" t="str">
        <f t="shared" si="29"/>
        <v/>
      </c>
      <c r="BK18" t="str">
        <f t="shared" si="30"/>
        <v/>
      </c>
      <c r="BL18" t="str">
        <f t="shared" si="31"/>
        <v/>
      </c>
      <c r="BM18" t="str">
        <f t="shared" si="32"/>
        <v/>
      </c>
      <c r="BN18" t="str">
        <f t="shared" si="33"/>
        <v/>
      </c>
      <c r="BO18" t="str">
        <f t="shared" si="34"/>
        <v/>
      </c>
      <c r="BP18" t="str">
        <f t="shared" si="35"/>
        <v/>
      </c>
      <c r="BQ18" t="str">
        <f t="shared" si="36"/>
        <v/>
      </c>
      <c r="BR18" t="str">
        <f t="shared" si="37"/>
        <v/>
      </c>
      <c r="BT18">
        <f t="shared" si="38"/>
        <v>0</v>
      </c>
      <c r="BU18">
        <f t="shared" si="39"/>
        <v>0</v>
      </c>
      <c r="BV18">
        <f t="shared" si="40"/>
        <v>0</v>
      </c>
      <c r="BW18">
        <f t="shared" si="41"/>
        <v>0</v>
      </c>
      <c r="BX18">
        <f t="shared" si="42"/>
        <v>0</v>
      </c>
      <c r="BY18">
        <f t="shared" si="43"/>
        <v>0</v>
      </c>
      <c r="BZ18">
        <f t="shared" si="44"/>
        <v>0</v>
      </c>
      <c r="CA18">
        <f t="shared" si="45"/>
        <v>0</v>
      </c>
      <c r="CB18">
        <f t="shared" si="46"/>
        <v>0</v>
      </c>
      <c r="CC18">
        <f t="shared" si="47"/>
        <v>0</v>
      </c>
      <c r="CD18">
        <f t="shared" si="48"/>
        <v>0</v>
      </c>
      <c r="CE18">
        <f t="shared" si="49"/>
        <v>0</v>
      </c>
      <c r="CF18">
        <f t="shared" si="50"/>
        <v>0</v>
      </c>
      <c r="CG18">
        <f t="shared" si="51"/>
        <v>0</v>
      </c>
      <c r="CH18">
        <f t="shared" si="52"/>
        <v>0</v>
      </c>
      <c r="CI18">
        <f t="shared" si="53"/>
        <v>0</v>
      </c>
      <c r="CJ18">
        <f t="shared" si="54"/>
        <v>0</v>
      </c>
      <c r="CK18">
        <f t="shared" si="55"/>
        <v>0</v>
      </c>
      <c r="CL18">
        <f t="shared" si="56"/>
        <v>0</v>
      </c>
      <c r="CM18">
        <f t="shared" si="57"/>
        <v>0</v>
      </c>
      <c r="CN18">
        <f t="shared" si="58"/>
        <v>0</v>
      </c>
      <c r="CO18">
        <f t="shared" si="59"/>
        <v>0</v>
      </c>
      <c r="CP18">
        <f t="shared" si="60"/>
        <v>0</v>
      </c>
      <c r="CQ18">
        <f t="shared" si="61"/>
        <v>0</v>
      </c>
      <c r="CR18">
        <f t="shared" si="62"/>
        <v>0</v>
      </c>
      <c r="CS18">
        <f t="shared" si="63"/>
        <v>0</v>
      </c>
      <c r="CT18">
        <f t="shared" si="64"/>
        <v>0</v>
      </c>
      <c r="CU18">
        <f t="shared" si="65"/>
        <v>0</v>
      </c>
      <c r="CV18">
        <f t="shared" si="66"/>
        <v>0</v>
      </c>
      <c r="CW18">
        <f t="shared" si="67"/>
        <v>0</v>
      </c>
      <c r="CX18">
        <f t="shared" si="68"/>
        <v>0</v>
      </c>
    </row>
    <row r="19" spans="1:102" x14ac:dyDescent="0.25">
      <c r="A19" s="18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7" t="str">
        <f t="shared" si="3"/>
        <v/>
      </c>
      <c r="AH19" s="28" t="str">
        <f>IF(COUNTA(B19:AF19)+LEN($A19)=0,"",SUM($B$4:$AF$4)*Nastavenia!$B$6)</f>
        <v/>
      </c>
      <c r="AI19" s="28" t="str">
        <f t="shared" si="4"/>
        <v/>
      </c>
      <c r="AJ19" s="29" t="str">
        <f t="shared" si="5"/>
        <v/>
      </c>
      <c r="AK19" s="29" t="str">
        <f t="shared" si="6"/>
        <v/>
      </c>
      <c r="AL19" s="30" t="str">
        <f t="shared" si="7"/>
        <v/>
      </c>
      <c r="AN19" t="str">
        <f>""</f>
        <v/>
      </c>
      <c r="AO19" t="str">
        <f t="shared" si="8"/>
        <v/>
      </c>
      <c r="AP19" t="str">
        <f t="shared" si="9"/>
        <v/>
      </c>
      <c r="AQ19" t="str">
        <f t="shared" si="10"/>
        <v/>
      </c>
      <c r="AR19" t="str">
        <f t="shared" si="11"/>
        <v/>
      </c>
      <c r="AS19" t="str">
        <f t="shared" si="12"/>
        <v/>
      </c>
      <c r="AT19" t="str">
        <f t="shared" si="13"/>
        <v/>
      </c>
      <c r="AU19" t="str">
        <f t="shared" si="14"/>
        <v/>
      </c>
      <c r="AV19" t="str">
        <f t="shared" si="15"/>
        <v/>
      </c>
      <c r="AW19" t="str">
        <f t="shared" si="16"/>
        <v/>
      </c>
      <c r="AX19" t="str">
        <f t="shared" si="17"/>
        <v/>
      </c>
      <c r="AY19" t="str">
        <f t="shared" si="18"/>
        <v/>
      </c>
      <c r="AZ19" t="str">
        <f t="shared" si="19"/>
        <v/>
      </c>
      <c r="BA19" t="str">
        <f t="shared" si="20"/>
        <v/>
      </c>
      <c r="BB19" t="str">
        <f t="shared" si="21"/>
        <v/>
      </c>
      <c r="BC19" t="str">
        <f t="shared" si="22"/>
        <v/>
      </c>
      <c r="BD19" t="str">
        <f t="shared" si="23"/>
        <v/>
      </c>
      <c r="BE19" t="str">
        <f t="shared" si="24"/>
        <v/>
      </c>
      <c r="BF19" t="str">
        <f t="shared" si="25"/>
        <v/>
      </c>
      <c r="BG19" t="str">
        <f t="shared" si="26"/>
        <v/>
      </c>
      <c r="BH19" t="str">
        <f t="shared" si="27"/>
        <v/>
      </c>
      <c r="BI19" t="str">
        <f t="shared" si="28"/>
        <v/>
      </c>
      <c r="BJ19" t="str">
        <f t="shared" si="29"/>
        <v/>
      </c>
      <c r="BK19" t="str">
        <f t="shared" si="30"/>
        <v/>
      </c>
      <c r="BL19" t="str">
        <f t="shared" si="31"/>
        <v/>
      </c>
      <c r="BM19" t="str">
        <f t="shared" si="32"/>
        <v/>
      </c>
      <c r="BN19" t="str">
        <f t="shared" si="33"/>
        <v/>
      </c>
      <c r="BO19" t="str">
        <f t="shared" si="34"/>
        <v/>
      </c>
      <c r="BP19" t="str">
        <f t="shared" si="35"/>
        <v/>
      </c>
      <c r="BQ19" t="str">
        <f t="shared" si="36"/>
        <v/>
      </c>
      <c r="BR19" t="str">
        <f t="shared" si="37"/>
        <v/>
      </c>
      <c r="BT19">
        <f t="shared" si="38"/>
        <v>0</v>
      </c>
      <c r="BU19">
        <f t="shared" si="39"/>
        <v>0</v>
      </c>
      <c r="BV19">
        <f t="shared" si="40"/>
        <v>0</v>
      </c>
      <c r="BW19">
        <f t="shared" si="41"/>
        <v>0</v>
      </c>
      <c r="BX19">
        <f t="shared" si="42"/>
        <v>0</v>
      </c>
      <c r="BY19">
        <f t="shared" si="43"/>
        <v>0</v>
      </c>
      <c r="BZ19">
        <f t="shared" si="44"/>
        <v>0</v>
      </c>
      <c r="CA19">
        <f t="shared" si="45"/>
        <v>0</v>
      </c>
      <c r="CB19">
        <f t="shared" si="46"/>
        <v>0</v>
      </c>
      <c r="CC19">
        <f t="shared" si="47"/>
        <v>0</v>
      </c>
      <c r="CD19">
        <f t="shared" si="48"/>
        <v>0</v>
      </c>
      <c r="CE19">
        <f t="shared" si="49"/>
        <v>0</v>
      </c>
      <c r="CF19">
        <f t="shared" si="50"/>
        <v>0</v>
      </c>
      <c r="CG19">
        <f t="shared" si="51"/>
        <v>0</v>
      </c>
      <c r="CH19">
        <f t="shared" si="52"/>
        <v>0</v>
      </c>
      <c r="CI19">
        <f t="shared" si="53"/>
        <v>0</v>
      </c>
      <c r="CJ19">
        <f t="shared" si="54"/>
        <v>0</v>
      </c>
      <c r="CK19">
        <f t="shared" si="55"/>
        <v>0</v>
      </c>
      <c r="CL19">
        <f t="shared" si="56"/>
        <v>0</v>
      </c>
      <c r="CM19">
        <f t="shared" si="57"/>
        <v>0</v>
      </c>
      <c r="CN19">
        <f t="shared" si="58"/>
        <v>0</v>
      </c>
      <c r="CO19">
        <f t="shared" si="59"/>
        <v>0</v>
      </c>
      <c r="CP19">
        <f t="shared" si="60"/>
        <v>0</v>
      </c>
      <c r="CQ19">
        <f t="shared" si="61"/>
        <v>0</v>
      </c>
      <c r="CR19">
        <f t="shared" si="62"/>
        <v>0</v>
      </c>
      <c r="CS19">
        <f t="shared" si="63"/>
        <v>0</v>
      </c>
      <c r="CT19">
        <f t="shared" si="64"/>
        <v>0</v>
      </c>
      <c r="CU19">
        <f t="shared" si="65"/>
        <v>0</v>
      </c>
      <c r="CV19">
        <f t="shared" si="66"/>
        <v>0</v>
      </c>
      <c r="CW19">
        <f t="shared" si="67"/>
        <v>0</v>
      </c>
      <c r="CX19">
        <f t="shared" si="68"/>
        <v>0</v>
      </c>
    </row>
    <row r="20" spans="1:102" x14ac:dyDescent="0.25">
      <c r="A20" s="18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 t="str">
        <f t="shared" si="3"/>
        <v/>
      </c>
      <c r="AH20" s="28" t="str">
        <f>IF(COUNTA(B20:AF20)+LEN($A20)=0,"",SUM($B$4:$AF$4)*Nastavenia!$B$6)</f>
        <v/>
      </c>
      <c r="AI20" s="28" t="str">
        <f t="shared" si="4"/>
        <v/>
      </c>
      <c r="AJ20" s="29" t="str">
        <f t="shared" si="5"/>
        <v/>
      </c>
      <c r="AK20" s="29" t="str">
        <f t="shared" si="6"/>
        <v/>
      </c>
      <c r="AL20" s="30" t="str">
        <f t="shared" si="7"/>
        <v/>
      </c>
      <c r="AN20" t="str">
        <f>""</f>
        <v/>
      </c>
      <c r="AO20" t="str">
        <f t="shared" si="8"/>
        <v/>
      </c>
      <c r="AP20" t="str">
        <f t="shared" si="9"/>
        <v/>
      </c>
      <c r="AQ20" t="str">
        <f t="shared" si="10"/>
        <v/>
      </c>
      <c r="AR20" t="str">
        <f t="shared" si="11"/>
        <v/>
      </c>
      <c r="AS20" t="str">
        <f t="shared" si="12"/>
        <v/>
      </c>
      <c r="AT20" t="str">
        <f t="shared" si="13"/>
        <v/>
      </c>
      <c r="AU20" t="str">
        <f t="shared" si="14"/>
        <v/>
      </c>
      <c r="AV20" t="str">
        <f t="shared" si="15"/>
        <v/>
      </c>
      <c r="AW20" t="str">
        <f t="shared" si="16"/>
        <v/>
      </c>
      <c r="AX20" t="str">
        <f t="shared" si="17"/>
        <v/>
      </c>
      <c r="AY20" t="str">
        <f t="shared" si="18"/>
        <v/>
      </c>
      <c r="AZ20" t="str">
        <f t="shared" si="19"/>
        <v/>
      </c>
      <c r="BA20" t="str">
        <f t="shared" si="20"/>
        <v/>
      </c>
      <c r="BB20" t="str">
        <f t="shared" si="21"/>
        <v/>
      </c>
      <c r="BC20" t="str">
        <f t="shared" si="22"/>
        <v/>
      </c>
      <c r="BD20" t="str">
        <f t="shared" si="23"/>
        <v/>
      </c>
      <c r="BE20" t="str">
        <f t="shared" si="24"/>
        <v/>
      </c>
      <c r="BF20" t="str">
        <f t="shared" si="25"/>
        <v/>
      </c>
      <c r="BG20" t="str">
        <f t="shared" si="26"/>
        <v/>
      </c>
      <c r="BH20" t="str">
        <f t="shared" si="27"/>
        <v/>
      </c>
      <c r="BI20" t="str">
        <f t="shared" si="28"/>
        <v/>
      </c>
      <c r="BJ20" t="str">
        <f t="shared" si="29"/>
        <v/>
      </c>
      <c r="BK20" t="str">
        <f t="shared" si="30"/>
        <v/>
      </c>
      <c r="BL20" t="str">
        <f t="shared" si="31"/>
        <v/>
      </c>
      <c r="BM20" t="str">
        <f t="shared" si="32"/>
        <v/>
      </c>
      <c r="BN20" t="str">
        <f t="shared" si="33"/>
        <v/>
      </c>
      <c r="BO20" t="str">
        <f t="shared" si="34"/>
        <v/>
      </c>
      <c r="BP20" t="str">
        <f t="shared" si="35"/>
        <v/>
      </c>
      <c r="BQ20" t="str">
        <f t="shared" si="36"/>
        <v/>
      </c>
      <c r="BR20" t="str">
        <f t="shared" si="37"/>
        <v/>
      </c>
      <c r="BT20">
        <f t="shared" si="38"/>
        <v>0</v>
      </c>
      <c r="BU20">
        <f t="shared" si="39"/>
        <v>0</v>
      </c>
      <c r="BV20">
        <f t="shared" si="40"/>
        <v>0</v>
      </c>
      <c r="BW20">
        <f t="shared" si="41"/>
        <v>0</v>
      </c>
      <c r="BX20">
        <f t="shared" si="42"/>
        <v>0</v>
      </c>
      <c r="BY20">
        <f t="shared" si="43"/>
        <v>0</v>
      </c>
      <c r="BZ20">
        <f t="shared" si="44"/>
        <v>0</v>
      </c>
      <c r="CA20">
        <f t="shared" si="45"/>
        <v>0</v>
      </c>
      <c r="CB20">
        <f t="shared" si="46"/>
        <v>0</v>
      </c>
      <c r="CC20">
        <f t="shared" si="47"/>
        <v>0</v>
      </c>
      <c r="CD20">
        <f t="shared" si="48"/>
        <v>0</v>
      </c>
      <c r="CE20">
        <f t="shared" si="49"/>
        <v>0</v>
      </c>
      <c r="CF20">
        <f t="shared" si="50"/>
        <v>0</v>
      </c>
      <c r="CG20">
        <f t="shared" si="51"/>
        <v>0</v>
      </c>
      <c r="CH20">
        <f t="shared" si="52"/>
        <v>0</v>
      </c>
      <c r="CI20">
        <f t="shared" si="53"/>
        <v>0</v>
      </c>
      <c r="CJ20">
        <f t="shared" si="54"/>
        <v>0</v>
      </c>
      <c r="CK20">
        <f t="shared" si="55"/>
        <v>0</v>
      </c>
      <c r="CL20">
        <f t="shared" si="56"/>
        <v>0</v>
      </c>
      <c r="CM20">
        <f t="shared" si="57"/>
        <v>0</v>
      </c>
      <c r="CN20">
        <f t="shared" si="58"/>
        <v>0</v>
      </c>
      <c r="CO20">
        <f t="shared" si="59"/>
        <v>0</v>
      </c>
      <c r="CP20">
        <f t="shared" si="60"/>
        <v>0</v>
      </c>
      <c r="CQ20">
        <f t="shared" si="61"/>
        <v>0</v>
      </c>
      <c r="CR20">
        <f t="shared" si="62"/>
        <v>0</v>
      </c>
      <c r="CS20">
        <f t="shared" si="63"/>
        <v>0</v>
      </c>
      <c r="CT20">
        <f t="shared" si="64"/>
        <v>0</v>
      </c>
      <c r="CU20">
        <f t="shared" si="65"/>
        <v>0</v>
      </c>
      <c r="CV20">
        <f t="shared" si="66"/>
        <v>0</v>
      </c>
      <c r="CW20">
        <f t="shared" si="67"/>
        <v>0</v>
      </c>
      <c r="CX20">
        <f t="shared" si="68"/>
        <v>0</v>
      </c>
    </row>
    <row r="21" spans="1:102" x14ac:dyDescent="0.25">
      <c r="A21" s="18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 t="str">
        <f t="shared" si="3"/>
        <v/>
      </c>
      <c r="AH21" s="28" t="str">
        <f>IF(COUNTA(B21:AF21)+LEN($A21)=0,"",SUM($B$4:$AF$4)*Nastavenia!$B$6)</f>
        <v/>
      </c>
      <c r="AI21" s="28" t="str">
        <f t="shared" si="4"/>
        <v/>
      </c>
      <c r="AJ21" s="29" t="str">
        <f t="shared" si="5"/>
        <v/>
      </c>
      <c r="AK21" s="29" t="str">
        <f t="shared" si="6"/>
        <v/>
      </c>
      <c r="AL21" s="30" t="str">
        <f t="shared" si="7"/>
        <v/>
      </c>
      <c r="AN21" t="str">
        <f>""</f>
        <v/>
      </c>
      <c r="AO21" t="str">
        <f t="shared" si="8"/>
        <v/>
      </c>
      <c r="AP21" t="str">
        <f t="shared" si="9"/>
        <v/>
      </c>
      <c r="AQ21" t="str">
        <f t="shared" si="10"/>
        <v/>
      </c>
      <c r="AR21" t="str">
        <f t="shared" si="11"/>
        <v/>
      </c>
      <c r="AS21" t="str">
        <f t="shared" si="12"/>
        <v/>
      </c>
      <c r="AT21" t="str">
        <f t="shared" si="13"/>
        <v/>
      </c>
      <c r="AU21" t="str">
        <f t="shared" si="14"/>
        <v/>
      </c>
      <c r="AV21" t="str">
        <f t="shared" si="15"/>
        <v/>
      </c>
      <c r="AW21" t="str">
        <f t="shared" si="16"/>
        <v/>
      </c>
      <c r="AX21" t="str">
        <f t="shared" si="17"/>
        <v/>
      </c>
      <c r="AY21" t="str">
        <f t="shared" si="18"/>
        <v/>
      </c>
      <c r="AZ21" t="str">
        <f t="shared" si="19"/>
        <v/>
      </c>
      <c r="BA21" t="str">
        <f t="shared" si="20"/>
        <v/>
      </c>
      <c r="BB21" t="str">
        <f t="shared" si="21"/>
        <v/>
      </c>
      <c r="BC21" t="str">
        <f t="shared" si="22"/>
        <v/>
      </c>
      <c r="BD21" t="str">
        <f t="shared" si="23"/>
        <v/>
      </c>
      <c r="BE21" t="str">
        <f t="shared" si="24"/>
        <v/>
      </c>
      <c r="BF21" t="str">
        <f t="shared" si="25"/>
        <v/>
      </c>
      <c r="BG21" t="str">
        <f t="shared" si="26"/>
        <v/>
      </c>
      <c r="BH21" t="str">
        <f t="shared" si="27"/>
        <v/>
      </c>
      <c r="BI21" t="str">
        <f t="shared" si="28"/>
        <v/>
      </c>
      <c r="BJ21" t="str">
        <f t="shared" si="29"/>
        <v/>
      </c>
      <c r="BK21" t="str">
        <f t="shared" si="30"/>
        <v/>
      </c>
      <c r="BL21" t="str">
        <f t="shared" si="31"/>
        <v/>
      </c>
      <c r="BM21" t="str">
        <f t="shared" si="32"/>
        <v/>
      </c>
      <c r="BN21" t="str">
        <f t="shared" si="33"/>
        <v/>
      </c>
      <c r="BO21" t="str">
        <f t="shared" si="34"/>
        <v/>
      </c>
      <c r="BP21" t="str">
        <f t="shared" si="35"/>
        <v/>
      </c>
      <c r="BQ21" t="str">
        <f t="shared" si="36"/>
        <v/>
      </c>
      <c r="BR21" t="str">
        <f t="shared" si="37"/>
        <v/>
      </c>
      <c r="BT21">
        <f t="shared" si="38"/>
        <v>0</v>
      </c>
      <c r="BU21">
        <f t="shared" si="39"/>
        <v>0</v>
      </c>
      <c r="BV21">
        <f t="shared" si="40"/>
        <v>0</v>
      </c>
      <c r="BW21">
        <f t="shared" si="41"/>
        <v>0</v>
      </c>
      <c r="BX21">
        <f t="shared" si="42"/>
        <v>0</v>
      </c>
      <c r="BY21">
        <f t="shared" si="43"/>
        <v>0</v>
      </c>
      <c r="BZ21">
        <f t="shared" si="44"/>
        <v>0</v>
      </c>
      <c r="CA21">
        <f t="shared" si="45"/>
        <v>0</v>
      </c>
      <c r="CB21">
        <f t="shared" si="46"/>
        <v>0</v>
      </c>
      <c r="CC21">
        <f t="shared" si="47"/>
        <v>0</v>
      </c>
      <c r="CD21">
        <f t="shared" si="48"/>
        <v>0</v>
      </c>
      <c r="CE21">
        <f t="shared" si="49"/>
        <v>0</v>
      </c>
      <c r="CF21">
        <f t="shared" si="50"/>
        <v>0</v>
      </c>
      <c r="CG21">
        <f t="shared" si="51"/>
        <v>0</v>
      </c>
      <c r="CH21">
        <f t="shared" si="52"/>
        <v>0</v>
      </c>
      <c r="CI21">
        <f t="shared" si="53"/>
        <v>0</v>
      </c>
      <c r="CJ21">
        <f t="shared" si="54"/>
        <v>0</v>
      </c>
      <c r="CK21">
        <f t="shared" si="55"/>
        <v>0</v>
      </c>
      <c r="CL21">
        <f t="shared" si="56"/>
        <v>0</v>
      </c>
      <c r="CM21">
        <f t="shared" si="57"/>
        <v>0</v>
      </c>
      <c r="CN21">
        <f t="shared" si="58"/>
        <v>0</v>
      </c>
      <c r="CO21">
        <f t="shared" si="59"/>
        <v>0</v>
      </c>
      <c r="CP21">
        <f t="shared" si="60"/>
        <v>0</v>
      </c>
      <c r="CQ21">
        <f t="shared" si="61"/>
        <v>0</v>
      </c>
      <c r="CR21">
        <f t="shared" si="62"/>
        <v>0</v>
      </c>
      <c r="CS21">
        <f t="shared" si="63"/>
        <v>0</v>
      </c>
      <c r="CT21">
        <f t="shared" si="64"/>
        <v>0</v>
      </c>
      <c r="CU21">
        <f t="shared" si="65"/>
        <v>0</v>
      </c>
      <c r="CV21">
        <f t="shared" si="66"/>
        <v>0</v>
      </c>
      <c r="CW21">
        <f t="shared" si="67"/>
        <v>0</v>
      </c>
      <c r="CX21">
        <f t="shared" si="68"/>
        <v>0</v>
      </c>
    </row>
    <row r="22" spans="1:102" x14ac:dyDescent="0.25">
      <c r="A22" s="18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7" t="str">
        <f t="shared" si="3"/>
        <v/>
      </c>
      <c r="AH22" s="28" t="str">
        <f>IF(COUNTA(B22:AF22)+LEN($A22)=0,"",SUM($B$4:$AF$4)*Nastavenia!$B$6)</f>
        <v/>
      </c>
      <c r="AI22" s="28" t="str">
        <f t="shared" si="4"/>
        <v/>
      </c>
      <c r="AJ22" s="29" t="str">
        <f t="shared" si="5"/>
        <v/>
      </c>
      <c r="AK22" s="29" t="str">
        <f t="shared" si="6"/>
        <v/>
      </c>
      <c r="AL22" s="30" t="str">
        <f t="shared" si="7"/>
        <v/>
      </c>
      <c r="AN22" t="str">
        <f>""</f>
        <v/>
      </c>
      <c r="AO22" t="str">
        <f t="shared" si="8"/>
        <v/>
      </c>
      <c r="AP22" t="str">
        <f t="shared" si="9"/>
        <v/>
      </c>
      <c r="AQ22" t="str">
        <f t="shared" si="10"/>
        <v/>
      </c>
      <c r="AR22" t="str">
        <f t="shared" si="11"/>
        <v/>
      </c>
      <c r="AS22" t="str">
        <f t="shared" si="12"/>
        <v/>
      </c>
      <c r="AT22" t="str">
        <f t="shared" si="13"/>
        <v/>
      </c>
      <c r="AU22" t="str">
        <f t="shared" si="14"/>
        <v/>
      </c>
      <c r="AV22" t="str">
        <f t="shared" si="15"/>
        <v/>
      </c>
      <c r="AW22" t="str">
        <f t="shared" si="16"/>
        <v/>
      </c>
      <c r="AX22" t="str">
        <f t="shared" si="17"/>
        <v/>
      </c>
      <c r="AY22" t="str">
        <f t="shared" si="18"/>
        <v/>
      </c>
      <c r="AZ22" t="str">
        <f t="shared" si="19"/>
        <v/>
      </c>
      <c r="BA22" t="str">
        <f t="shared" si="20"/>
        <v/>
      </c>
      <c r="BB22" t="str">
        <f t="shared" si="21"/>
        <v/>
      </c>
      <c r="BC22" t="str">
        <f t="shared" si="22"/>
        <v/>
      </c>
      <c r="BD22" t="str">
        <f t="shared" si="23"/>
        <v/>
      </c>
      <c r="BE22" t="str">
        <f t="shared" si="24"/>
        <v/>
      </c>
      <c r="BF22" t="str">
        <f t="shared" si="25"/>
        <v/>
      </c>
      <c r="BG22" t="str">
        <f t="shared" si="26"/>
        <v/>
      </c>
      <c r="BH22" t="str">
        <f t="shared" si="27"/>
        <v/>
      </c>
      <c r="BI22" t="str">
        <f t="shared" si="28"/>
        <v/>
      </c>
      <c r="BJ22" t="str">
        <f t="shared" si="29"/>
        <v/>
      </c>
      <c r="BK22" t="str">
        <f t="shared" si="30"/>
        <v/>
      </c>
      <c r="BL22" t="str">
        <f t="shared" si="31"/>
        <v/>
      </c>
      <c r="BM22" t="str">
        <f t="shared" si="32"/>
        <v/>
      </c>
      <c r="BN22" t="str">
        <f t="shared" si="33"/>
        <v/>
      </c>
      <c r="BO22" t="str">
        <f t="shared" si="34"/>
        <v/>
      </c>
      <c r="BP22" t="str">
        <f t="shared" si="35"/>
        <v/>
      </c>
      <c r="BQ22" t="str">
        <f t="shared" si="36"/>
        <v/>
      </c>
      <c r="BR22" t="str">
        <f t="shared" si="37"/>
        <v/>
      </c>
      <c r="BT22">
        <f t="shared" si="38"/>
        <v>0</v>
      </c>
      <c r="BU22">
        <f t="shared" si="39"/>
        <v>0</v>
      </c>
      <c r="BV22">
        <f t="shared" si="40"/>
        <v>0</v>
      </c>
      <c r="BW22">
        <f t="shared" si="41"/>
        <v>0</v>
      </c>
      <c r="BX22">
        <f t="shared" si="42"/>
        <v>0</v>
      </c>
      <c r="BY22">
        <f t="shared" si="43"/>
        <v>0</v>
      </c>
      <c r="BZ22">
        <f t="shared" si="44"/>
        <v>0</v>
      </c>
      <c r="CA22">
        <f t="shared" si="45"/>
        <v>0</v>
      </c>
      <c r="CB22">
        <f t="shared" si="46"/>
        <v>0</v>
      </c>
      <c r="CC22">
        <f t="shared" si="47"/>
        <v>0</v>
      </c>
      <c r="CD22">
        <f t="shared" si="48"/>
        <v>0</v>
      </c>
      <c r="CE22">
        <f t="shared" si="49"/>
        <v>0</v>
      </c>
      <c r="CF22">
        <f t="shared" si="50"/>
        <v>0</v>
      </c>
      <c r="CG22">
        <f t="shared" si="51"/>
        <v>0</v>
      </c>
      <c r="CH22">
        <f t="shared" si="52"/>
        <v>0</v>
      </c>
      <c r="CI22">
        <f t="shared" si="53"/>
        <v>0</v>
      </c>
      <c r="CJ22">
        <f t="shared" si="54"/>
        <v>0</v>
      </c>
      <c r="CK22">
        <f t="shared" si="55"/>
        <v>0</v>
      </c>
      <c r="CL22">
        <f t="shared" si="56"/>
        <v>0</v>
      </c>
      <c r="CM22">
        <f t="shared" si="57"/>
        <v>0</v>
      </c>
      <c r="CN22">
        <f t="shared" si="58"/>
        <v>0</v>
      </c>
      <c r="CO22">
        <f t="shared" si="59"/>
        <v>0</v>
      </c>
      <c r="CP22">
        <f t="shared" si="60"/>
        <v>0</v>
      </c>
      <c r="CQ22">
        <f t="shared" si="61"/>
        <v>0</v>
      </c>
      <c r="CR22">
        <f t="shared" si="62"/>
        <v>0</v>
      </c>
      <c r="CS22">
        <f t="shared" si="63"/>
        <v>0</v>
      </c>
      <c r="CT22">
        <f t="shared" si="64"/>
        <v>0</v>
      </c>
      <c r="CU22">
        <f t="shared" si="65"/>
        <v>0</v>
      </c>
      <c r="CV22">
        <f t="shared" si="66"/>
        <v>0</v>
      </c>
      <c r="CW22">
        <f t="shared" si="67"/>
        <v>0</v>
      </c>
      <c r="CX22">
        <f t="shared" si="68"/>
        <v>0</v>
      </c>
    </row>
    <row r="24" spans="1:102" x14ac:dyDescent="0.25">
      <c r="A24" s="7" t="s">
        <v>10</v>
      </c>
    </row>
    <row r="25" spans="1:102" x14ac:dyDescent="0.25">
      <c r="A25" s="31" t="str">
        <f>IF(AND(Nastavenia!$A$11&lt;&gt;"",Nastavenia!$C$11&lt;&gt;""),Nastavenia!$A$11&amp;" – "&amp;Nastavenia!$B$11,"")</f>
        <v>R – Ranná</v>
      </c>
      <c r="B25" s="32">
        <f>IF(OR(B$6="",NOT(AND(Nastavenia!$A$11&lt;&gt;"",Nastavenia!$C$11&lt;&gt;""))),"",COUNTIF(B$8:B$22,Nastavenia!$A$11))</f>
        <v>2</v>
      </c>
      <c r="C25" s="32">
        <f>IF(OR(C$6="",NOT(AND(Nastavenia!$A$11&lt;&gt;"",Nastavenia!$C$11&lt;&gt;""))),"",COUNTIF(C$8:C$22,Nastavenia!$A$11))</f>
        <v>2</v>
      </c>
      <c r="D25" s="32">
        <f>IF(OR(D$6="",NOT(AND(Nastavenia!$A$11&lt;&gt;"",Nastavenia!$C$11&lt;&gt;""))),"",COUNTIF(D$8:D$22,Nastavenia!$A$11))</f>
        <v>2</v>
      </c>
      <c r="E25" s="32">
        <f>IF(OR(E$6="",NOT(AND(Nastavenia!$A$11&lt;&gt;"",Nastavenia!$C$11&lt;&gt;""))),"",COUNTIF(E$8:E$22,Nastavenia!$A$11))</f>
        <v>2</v>
      </c>
      <c r="F25" s="32">
        <f>IF(OR(F$6="",NOT(AND(Nastavenia!$A$11&lt;&gt;"",Nastavenia!$C$11&lt;&gt;""))),"",COUNTIF(F$8:F$22,Nastavenia!$A$11))</f>
        <v>2</v>
      </c>
      <c r="G25" s="32">
        <f>IF(OR(G$6="",NOT(AND(Nastavenia!$A$11&lt;&gt;"",Nastavenia!$C$11&lt;&gt;""))),"",COUNTIF(G$8:G$22,Nastavenia!$A$11))</f>
        <v>3</v>
      </c>
      <c r="H25" s="32">
        <f>IF(OR(H$6="",NOT(AND(Nastavenia!$A$11&lt;&gt;"",Nastavenia!$C$11&lt;&gt;""))),"",COUNTIF(H$8:H$22,Nastavenia!$A$11))</f>
        <v>2</v>
      </c>
      <c r="I25" s="32">
        <f>IF(OR(I$6="",NOT(AND(Nastavenia!$A$11&lt;&gt;"",Nastavenia!$C$11&lt;&gt;""))),"",COUNTIF(I$8:I$22,Nastavenia!$A$11))</f>
        <v>2</v>
      </c>
      <c r="J25" s="32">
        <f>IF(OR(J$6="",NOT(AND(Nastavenia!$A$11&lt;&gt;"",Nastavenia!$C$11&lt;&gt;""))),"",COUNTIF(J$8:J$22,Nastavenia!$A$11))</f>
        <v>2</v>
      </c>
      <c r="K25" s="32">
        <f>IF(OR(K$6="",NOT(AND(Nastavenia!$A$11&lt;&gt;"",Nastavenia!$C$11&lt;&gt;""))),"",COUNTIF(K$8:K$22,Nastavenia!$A$11))</f>
        <v>2</v>
      </c>
      <c r="L25" s="32">
        <f>IF(OR(L$6="",NOT(AND(Nastavenia!$A$11&lt;&gt;"",Nastavenia!$C$11&lt;&gt;""))),"",COUNTIF(L$8:L$22,Nastavenia!$A$11))</f>
        <v>3</v>
      </c>
      <c r="M25" s="32">
        <f>IF(OR(M$6="",NOT(AND(Nastavenia!$A$11&lt;&gt;"",Nastavenia!$C$11&lt;&gt;""))),"",COUNTIF(M$8:M$22,Nastavenia!$A$11))</f>
        <v>2</v>
      </c>
      <c r="N25" s="32">
        <f>IF(OR(N$6="",NOT(AND(Nastavenia!$A$11&lt;&gt;"",Nastavenia!$C$11&lt;&gt;""))),"",COUNTIF(N$8:N$22,Nastavenia!$A$11))</f>
        <v>3</v>
      </c>
      <c r="O25" s="32">
        <f>IF(OR(O$6="",NOT(AND(Nastavenia!$A$11&lt;&gt;"",Nastavenia!$C$11&lt;&gt;""))),"",COUNTIF(O$8:O$22,Nastavenia!$A$11))</f>
        <v>2</v>
      </c>
      <c r="P25" s="32">
        <f>IF(OR(P$6="",NOT(AND(Nastavenia!$A$11&lt;&gt;"",Nastavenia!$C$11&lt;&gt;""))),"",COUNTIF(P$8:P$22,Nastavenia!$A$11))</f>
        <v>2</v>
      </c>
      <c r="Q25" s="32">
        <f>IF(OR(Q$6="",NOT(AND(Nastavenia!$A$11&lt;&gt;"",Nastavenia!$C$11&lt;&gt;""))),"",COUNTIF(Q$8:Q$22,Nastavenia!$A$11))</f>
        <v>2</v>
      </c>
      <c r="R25" s="32">
        <f>IF(OR(R$6="",NOT(AND(Nastavenia!$A$11&lt;&gt;"",Nastavenia!$C$11&lt;&gt;""))),"",COUNTIF(R$8:R$22,Nastavenia!$A$11))</f>
        <v>2</v>
      </c>
      <c r="S25" s="32">
        <f>IF(OR(S$6="",NOT(AND(Nastavenia!$A$11&lt;&gt;"",Nastavenia!$C$11&lt;&gt;""))),"",COUNTIF(S$8:S$22,Nastavenia!$A$11))</f>
        <v>2</v>
      </c>
      <c r="T25" s="32">
        <f>IF(OR(T$6="",NOT(AND(Nastavenia!$A$11&lt;&gt;"",Nastavenia!$C$11&lt;&gt;""))),"",COUNTIF(T$8:T$22,Nastavenia!$A$11))</f>
        <v>2</v>
      </c>
      <c r="U25" s="32">
        <f>IF(OR(U$6="",NOT(AND(Nastavenia!$A$11&lt;&gt;"",Nastavenia!$C$11&lt;&gt;""))),"",COUNTIF(U$8:U$22,Nastavenia!$A$11))</f>
        <v>3</v>
      </c>
      <c r="V25" s="32">
        <f>IF(OR(V$6="",NOT(AND(Nastavenia!$A$11&lt;&gt;"",Nastavenia!$C$11&lt;&gt;""))),"",COUNTIF(V$8:V$22,Nastavenia!$A$11))</f>
        <v>2</v>
      </c>
      <c r="W25" s="32">
        <f>IF(OR(W$6="",NOT(AND(Nastavenia!$A$11&lt;&gt;"",Nastavenia!$C$11&lt;&gt;""))),"",COUNTIF(W$8:W$22,Nastavenia!$A$11))</f>
        <v>2</v>
      </c>
      <c r="X25" s="32">
        <f>IF(OR(X$6="",NOT(AND(Nastavenia!$A$11&lt;&gt;"",Nastavenia!$C$11&lt;&gt;""))),"",COUNTIF(X$8:X$22,Nastavenia!$A$11))</f>
        <v>2</v>
      </c>
      <c r="Y25" s="32">
        <f>IF(OR(Y$6="",NOT(AND(Nastavenia!$A$11&lt;&gt;"",Nastavenia!$C$11&lt;&gt;""))),"",COUNTIF(Y$8:Y$22,Nastavenia!$A$11))</f>
        <v>2</v>
      </c>
      <c r="Z25" s="32">
        <f>IF(OR(Z$6="",NOT(AND(Nastavenia!$A$11&lt;&gt;"",Nastavenia!$C$11&lt;&gt;""))),"",COUNTIF(Z$8:Z$22,Nastavenia!$A$11))</f>
        <v>2</v>
      </c>
      <c r="AA25" s="32">
        <f>IF(OR(AA$6="",NOT(AND(Nastavenia!$A$11&lt;&gt;"",Nastavenia!$C$11&lt;&gt;""))),"",COUNTIF(AA$8:AA$22,Nastavenia!$A$11))</f>
        <v>2</v>
      </c>
      <c r="AB25" s="32">
        <f>IF(OR(AB$6="",NOT(AND(Nastavenia!$A$11&lt;&gt;"",Nastavenia!$C$11&lt;&gt;""))),"",COUNTIF(AB$8:AB$22,Nastavenia!$A$11))</f>
        <v>3</v>
      </c>
      <c r="AC25" s="32">
        <f>IF(OR(AC$6="",NOT(AND(Nastavenia!$A$11&lt;&gt;"",Nastavenia!$C$11&lt;&gt;""))),"",COUNTIF(AC$8:AC$22,Nastavenia!$A$11))</f>
        <v>1</v>
      </c>
      <c r="AD25" s="32">
        <f>IF(OR(AD$6="",NOT(AND(Nastavenia!$A$11&lt;&gt;"",Nastavenia!$C$11&lt;&gt;""))),"",COUNTIF(AD$8:AD$22,Nastavenia!$A$11))</f>
        <v>2</v>
      </c>
      <c r="AE25" s="32">
        <f>IF(OR(AE$6="",NOT(AND(Nastavenia!$A$11&lt;&gt;"",Nastavenia!$C$11&lt;&gt;""))),"",COUNTIF(AE$8:AE$22,Nastavenia!$A$11))</f>
        <v>2</v>
      </c>
      <c r="AF25" s="32" t="str">
        <f>IF(OR(AF$6="",NOT(AND(Nastavenia!$A$11&lt;&gt;"",Nastavenia!$C$11&lt;&gt;""))),"",COUNTIF(AF$8:AF$22,Nastavenia!$A$11))</f>
        <v/>
      </c>
      <c r="AG25" s="33" t="str">
        <f>IF(AND(Nastavenia!$A$11&lt;&gt;"",Nastavenia!$C$11&lt;&gt;""),"min. "&amp;N(Nastavenia!$G$11),"")</f>
        <v>min. 2</v>
      </c>
    </row>
    <row r="26" spans="1:102" x14ac:dyDescent="0.25">
      <c r="A26" s="31" t="str">
        <f>IF(AND(Nastavenia!$A$12&lt;&gt;"",Nastavenia!$C$12&lt;&gt;""),Nastavenia!$A$12&amp;" – "&amp;Nastavenia!$B$12,"")</f>
        <v>P – Poobedná</v>
      </c>
      <c r="B26" s="32">
        <f>IF(OR(B$6="",NOT(AND(Nastavenia!$A$12&lt;&gt;"",Nastavenia!$C$12&lt;&gt;""))),"",COUNTIF(B$8:B$22,Nastavenia!$A$12))</f>
        <v>2</v>
      </c>
      <c r="C26" s="32">
        <f>IF(OR(C$6="",NOT(AND(Nastavenia!$A$12&lt;&gt;"",Nastavenia!$C$12&lt;&gt;""))),"",COUNTIF(C$8:C$22,Nastavenia!$A$12))</f>
        <v>2</v>
      </c>
      <c r="D26" s="32">
        <f>IF(OR(D$6="",NOT(AND(Nastavenia!$A$12&lt;&gt;"",Nastavenia!$C$12&lt;&gt;""))),"",COUNTIF(D$8:D$22,Nastavenia!$A$12))</f>
        <v>2</v>
      </c>
      <c r="E26" s="32">
        <f>IF(OR(E$6="",NOT(AND(Nastavenia!$A$12&lt;&gt;"",Nastavenia!$C$12&lt;&gt;""))),"",COUNTIF(E$8:E$22,Nastavenia!$A$12))</f>
        <v>2</v>
      </c>
      <c r="F26" s="32">
        <f>IF(OR(F$6="",NOT(AND(Nastavenia!$A$12&lt;&gt;"",Nastavenia!$C$12&lt;&gt;""))),"",COUNTIF(F$8:F$22,Nastavenia!$A$12))</f>
        <v>2</v>
      </c>
      <c r="G26" s="32">
        <f>IF(OR(G$6="",NOT(AND(Nastavenia!$A$12&lt;&gt;"",Nastavenia!$C$12&lt;&gt;""))),"",COUNTIF(G$8:G$22,Nastavenia!$A$12))</f>
        <v>2</v>
      </c>
      <c r="H26" s="32">
        <f>IF(OR(H$6="",NOT(AND(Nastavenia!$A$12&lt;&gt;"",Nastavenia!$C$12&lt;&gt;""))),"",COUNTIF(H$8:H$22,Nastavenia!$A$12))</f>
        <v>3</v>
      </c>
      <c r="I26" s="32">
        <f>IF(OR(I$6="",NOT(AND(Nastavenia!$A$12&lt;&gt;"",Nastavenia!$C$12&lt;&gt;""))),"",COUNTIF(I$8:I$22,Nastavenia!$A$12))</f>
        <v>2</v>
      </c>
      <c r="J26" s="32">
        <f>IF(OR(J$6="",NOT(AND(Nastavenia!$A$12&lt;&gt;"",Nastavenia!$C$12&lt;&gt;""))),"",COUNTIF(J$8:J$22,Nastavenia!$A$12))</f>
        <v>2</v>
      </c>
      <c r="K26" s="32">
        <f>IF(OR(K$6="",NOT(AND(Nastavenia!$A$12&lt;&gt;"",Nastavenia!$C$12&lt;&gt;""))),"",COUNTIF(K$8:K$22,Nastavenia!$A$12))</f>
        <v>2</v>
      </c>
      <c r="L26" s="32">
        <f>IF(OR(L$6="",NOT(AND(Nastavenia!$A$12&lt;&gt;"",Nastavenia!$C$12&lt;&gt;""))),"",COUNTIF(L$8:L$22,Nastavenia!$A$12))</f>
        <v>1</v>
      </c>
      <c r="M26" s="32">
        <f>IF(OR(M$6="",NOT(AND(Nastavenia!$A$12&lt;&gt;"",Nastavenia!$C$12&lt;&gt;""))),"",COUNTIF(M$8:M$22,Nastavenia!$A$12))</f>
        <v>2</v>
      </c>
      <c r="N26" s="32">
        <f>IF(OR(N$6="",NOT(AND(Nastavenia!$A$12&lt;&gt;"",Nastavenia!$C$12&lt;&gt;""))),"",COUNTIF(N$8:N$22,Nastavenia!$A$12))</f>
        <v>2</v>
      </c>
      <c r="O26" s="32">
        <f>IF(OR(O$6="",NOT(AND(Nastavenia!$A$12&lt;&gt;"",Nastavenia!$C$12&lt;&gt;""))),"",COUNTIF(O$8:O$22,Nastavenia!$A$12))</f>
        <v>3</v>
      </c>
      <c r="P26" s="32">
        <f>IF(OR(P$6="",NOT(AND(Nastavenia!$A$12&lt;&gt;"",Nastavenia!$C$12&lt;&gt;""))),"",COUNTIF(P$8:P$22,Nastavenia!$A$12))</f>
        <v>2</v>
      </c>
      <c r="Q26" s="32">
        <f>IF(OR(Q$6="",NOT(AND(Nastavenia!$A$12&lt;&gt;"",Nastavenia!$C$12&lt;&gt;""))),"",COUNTIF(Q$8:Q$22,Nastavenia!$A$12))</f>
        <v>2</v>
      </c>
      <c r="R26" s="32">
        <f>IF(OR(R$6="",NOT(AND(Nastavenia!$A$12&lt;&gt;"",Nastavenia!$C$12&lt;&gt;""))),"",COUNTIF(R$8:R$22,Nastavenia!$A$12))</f>
        <v>2</v>
      </c>
      <c r="S26" s="32">
        <f>IF(OR(S$6="",NOT(AND(Nastavenia!$A$12&lt;&gt;"",Nastavenia!$C$12&lt;&gt;""))),"",COUNTIF(S$8:S$22,Nastavenia!$A$12))</f>
        <v>2</v>
      </c>
      <c r="T26" s="32">
        <f>IF(OR(T$6="",NOT(AND(Nastavenia!$A$12&lt;&gt;"",Nastavenia!$C$12&lt;&gt;""))),"",COUNTIF(T$8:T$22,Nastavenia!$A$12))</f>
        <v>2</v>
      </c>
      <c r="U26" s="32">
        <f>IF(OR(U$6="",NOT(AND(Nastavenia!$A$12&lt;&gt;"",Nastavenia!$C$12&lt;&gt;""))),"",COUNTIF(U$8:U$22,Nastavenia!$A$12))</f>
        <v>2</v>
      </c>
      <c r="V26" s="32">
        <f>IF(OR(V$6="",NOT(AND(Nastavenia!$A$12&lt;&gt;"",Nastavenia!$C$12&lt;&gt;""))),"",COUNTIF(V$8:V$22,Nastavenia!$A$12))</f>
        <v>3</v>
      </c>
      <c r="W26" s="32">
        <f>IF(OR(W$6="",NOT(AND(Nastavenia!$A$12&lt;&gt;"",Nastavenia!$C$12&lt;&gt;""))),"",COUNTIF(W$8:W$22,Nastavenia!$A$12))</f>
        <v>2</v>
      </c>
      <c r="X26" s="32">
        <f>IF(OR(X$6="",NOT(AND(Nastavenia!$A$12&lt;&gt;"",Nastavenia!$C$12&lt;&gt;""))),"",COUNTIF(X$8:X$22,Nastavenia!$A$12))</f>
        <v>2</v>
      </c>
      <c r="Y26" s="32">
        <f>IF(OR(Y$6="",NOT(AND(Nastavenia!$A$12&lt;&gt;"",Nastavenia!$C$12&lt;&gt;""))),"",COUNTIF(Y$8:Y$22,Nastavenia!$A$12))</f>
        <v>2</v>
      </c>
      <c r="Z26" s="32">
        <f>IF(OR(Z$6="",NOT(AND(Nastavenia!$A$12&lt;&gt;"",Nastavenia!$C$12&lt;&gt;""))),"",COUNTIF(Z$8:Z$22,Nastavenia!$A$12))</f>
        <v>2</v>
      </c>
      <c r="AA26" s="32">
        <f>IF(OR(AA$6="",NOT(AND(Nastavenia!$A$12&lt;&gt;"",Nastavenia!$C$12&lt;&gt;""))),"",COUNTIF(AA$8:AA$22,Nastavenia!$A$12))</f>
        <v>2</v>
      </c>
      <c r="AB26" s="32">
        <f>IF(OR(AB$6="",NOT(AND(Nastavenia!$A$12&lt;&gt;"",Nastavenia!$C$12&lt;&gt;""))),"",COUNTIF(AB$8:AB$22,Nastavenia!$A$12))</f>
        <v>2</v>
      </c>
      <c r="AC26" s="32">
        <f>IF(OR(AC$6="",NOT(AND(Nastavenia!$A$12&lt;&gt;"",Nastavenia!$C$12&lt;&gt;""))),"",COUNTIF(AC$8:AC$22,Nastavenia!$A$12))</f>
        <v>3</v>
      </c>
      <c r="AD26" s="32">
        <f>IF(OR(AD$6="",NOT(AND(Nastavenia!$A$12&lt;&gt;"",Nastavenia!$C$12&lt;&gt;""))),"",COUNTIF(AD$8:AD$22,Nastavenia!$A$12))</f>
        <v>2</v>
      </c>
      <c r="AE26" s="32">
        <f>IF(OR(AE$6="",NOT(AND(Nastavenia!$A$12&lt;&gt;"",Nastavenia!$C$12&lt;&gt;""))),"",COUNTIF(AE$8:AE$22,Nastavenia!$A$12))</f>
        <v>2</v>
      </c>
      <c r="AF26" s="32" t="str">
        <f>IF(OR(AF$6="",NOT(AND(Nastavenia!$A$12&lt;&gt;"",Nastavenia!$C$12&lt;&gt;""))),"",COUNTIF(AF$8:AF$22,Nastavenia!$A$12))</f>
        <v/>
      </c>
      <c r="AG26" s="33" t="str">
        <f>IF(AND(Nastavenia!$A$12&lt;&gt;"",Nastavenia!$C$12&lt;&gt;""),"min. "&amp;N(Nastavenia!$G$12),"")</f>
        <v>min. 2</v>
      </c>
    </row>
    <row r="27" spans="1:102" x14ac:dyDescent="0.25">
      <c r="A27" s="31" t="str">
        <f>IF(AND(Nastavenia!$A$13&lt;&gt;"",Nastavenia!$C$13&lt;&gt;""),Nastavenia!$A$13&amp;" – "&amp;Nastavenia!$B$13,"")</f>
        <v>N – Nočná</v>
      </c>
      <c r="B27" s="32">
        <f>IF(OR(B$6="",NOT(AND(Nastavenia!$A$13&lt;&gt;"",Nastavenia!$C$13&lt;&gt;""))),"",COUNTIF(B$8:B$22,Nastavenia!$A$13))</f>
        <v>0</v>
      </c>
      <c r="C27" s="32">
        <f>IF(OR(C$6="",NOT(AND(Nastavenia!$A$13&lt;&gt;"",Nastavenia!$C$13&lt;&gt;""))),"",COUNTIF(C$8:C$22,Nastavenia!$A$13))</f>
        <v>0</v>
      </c>
      <c r="D27" s="32">
        <f>IF(OR(D$6="",NOT(AND(Nastavenia!$A$13&lt;&gt;"",Nastavenia!$C$13&lt;&gt;""))),"",COUNTIF(D$8:D$22,Nastavenia!$A$13))</f>
        <v>0</v>
      </c>
      <c r="E27" s="32">
        <f>IF(OR(E$6="",NOT(AND(Nastavenia!$A$13&lt;&gt;"",Nastavenia!$C$13&lt;&gt;""))),"",COUNTIF(E$8:E$22,Nastavenia!$A$13))</f>
        <v>0</v>
      </c>
      <c r="F27" s="32">
        <f>IF(OR(F$6="",NOT(AND(Nastavenia!$A$13&lt;&gt;"",Nastavenia!$C$13&lt;&gt;""))),"",COUNTIF(F$8:F$22,Nastavenia!$A$13))</f>
        <v>0</v>
      </c>
      <c r="G27" s="32">
        <f>IF(OR(G$6="",NOT(AND(Nastavenia!$A$13&lt;&gt;"",Nastavenia!$C$13&lt;&gt;""))),"",COUNTIF(G$8:G$22,Nastavenia!$A$13))</f>
        <v>0</v>
      </c>
      <c r="H27" s="32">
        <f>IF(OR(H$6="",NOT(AND(Nastavenia!$A$13&lt;&gt;"",Nastavenia!$C$13&lt;&gt;""))),"",COUNTIF(H$8:H$22,Nastavenia!$A$13))</f>
        <v>0</v>
      </c>
      <c r="I27" s="32">
        <f>IF(OR(I$6="",NOT(AND(Nastavenia!$A$13&lt;&gt;"",Nastavenia!$C$13&lt;&gt;""))),"",COUNTIF(I$8:I$22,Nastavenia!$A$13))</f>
        <v>0</v>
      </c>
      <c r="J27" s="32">
        <f>IF(OR(J$6="",NOT(AND(Nastavenia!$A$13&lt;&gt;"",Nastavenia!$C$13&lt;&gt;""))),"",COUNTIF(J$8:J$22,Nastavenia!$A$13))</f>
        <v>0</v>
      </c>
      <c r="K27" s="32">
        <f>IF(OR(K$6="",NOT(AND(Nastavenia!$A$13&lt;&gt;"",Nastavenia!$C$13&lt;&gt;""))),"",COUNTIF(K$8:K$22,Nastavenia!$A$13))</f>
        <v>0</v>
      </c>
      <c r="L27" s="32">
        <f>IF(OR(L$6="",NOT(AND(Nastavenia!$A$13&lt;&gt;"",Nastavenia!$C$13&lt;&gt;""))),"",COUNTIF(L$8:L$22,Nastavenia!$A$13))</f>
        <v>0</v>
      </c>
      <c r="M27" s="32">
        <f>IF(OR(M$6="",NOT(AND(Nastavenia!$A$13&lt;&gt;"",Nastavenia!$C$13&lt;&gt;""))),"",COUNTIF(M$8:M$22,Nastavenia!$A$13))</f>
        <v>0</v>
      </c>
      <c r="N27" s="32">
        <f>IF(OR(N$6="",NOT(AND(Nastavenia!$A$13&lt;&gt;"",Nastavenia!$C$13&lt;&gt;""))),"",COUNTIF(N$8:N$22,Nastavenia!$A$13))</f>
        <v>0</v>
      </c>
      <c r="O27" s="32">
        <f>IF(OR(O$6="",NOT(AND(Nastavenia!$A$13&lt;&gt;"",Nastavenia!$C$13&lt;&gt;""))),"",COUNTIF(O$8:O$22,Nastavenia!$A$13))</f>
        <v>0</v>
      </c>
      <c r="P27" s="32">
        <f>IF(OR(P$6="",NOT(AND(Nastavenia!$A$13&lt;&gt;"",Nastavenia!$C$13&lt;&gt;""))),"",COUNTIF(P$8:P$22,Nastavenia!$A$13))</f>
        <v>0</v>
      </c>
      <c r="Q27" s="32">
        <f>IF(OR(Q$6="",NOT(AND(Nastavenia!$A$13&lt;&gt;"",Nastavenia!$C$13&lt;&gt;""))),"",COUNTIF(Q$8:Q$22,Nastavenia!$A$13))</f>
        <v>0</v>
      </c>
      <c r="R27" s="32">
        <f>IF(OR(R$6="",NOT(AND(Nastavenia!$A$13&lt;&gt;"",Nastavenia!$C$13&lt;&gt;""))),"",COUNTIF(R$8:R$22,Nastavenia!$A$13))</f>
        <v>0</v>
      </c>
      <c r="S27" s="32">
        <f>IF(OR(S$6="",NOT(AND(Nastavenia!$A$13&lt;&gt;"",Nastavenia!$C$13&lt;&gt;""))),"",COUNTIF(S$8:S$22,Nastavenia!$A$13))</f>
        <v>0</v>
      </c>
      <c r="T27" s="32">
        <f>IF(OR(T$6="",NOT(AND(Nastavenia!$A$13&lt;&gt;"",Nastavenia!$C$13&lt;&gt;""))),"",COUNTIF(T$8:T$22,Nastavenia!$A$13))</f>
        <v>0</v>
      </c>
      <c r="U27" s="32">
        <f>IF(OR(U$6="",NOT(AND(Nastavenia!$A$13&lt;&gt;"",Nastavenia!$C$13&lt;&gt;""))),"",COUNTIF(U$8:U$22,Nastavenia!$A$13))</f>
        <v>0</v>
      </c>
      <c r="V27" s="32">
        <f>IF(OR(V$6="",NOT(AND(Nastavenia!$A$13&lt;&gt;"",Nastavenia!$C$13&lt;&gt;""))),"",COUNTIF(V$8:V$22,Nastavenia!$A$13))</f>
        <v>0</v>
      </c>
      <c r="W27" s="32">
        <f>IF(OR(W$6="",NOT(AND(Nastavenia!$A$13&lt;&gt;"",Nastavenia!$C$13&lt;&gt;""))),"",COUNTIF(W$8:W$22,Nastavenia!$A$13))</f>
        <v>0</v>
      </c>
      <c r="X27" s="32">
        <f>IF(OR(X$6="",NOT(AND(Nastavenia!$A$13&lt;&gt;"",Nastavenia!$C$13&lt;&gt;""))),"",COUNTIF(X$8:X$22,Nastavenia!$A$13))</f>
        <v>0</v>
      </c>
      <c r="Y27" s="32">
        <f>IF(OR(Y$6="",NOT(AND(Nastavenia!$A$13&lt;&gt;"",Nastavenia!$C$13&lt;&gt;""))),"",COUNTIF(Y$8:Y$22,Nastavenia!$A$13))</f>
        <v>0</v>
      </c>
      <c r="Z27" s="32">
        <f>IF(OR(Z$6="",NOT(AND(Nastavenia!$A$13&lt;&gt;"",Nastavenia!$C$13&lt;&gt;""))),"",COUNTIF(Z$8:Z$22,Nastavenia!$A$13))</f>
        <v>0</v>
      </c>
      <c r="AA27" s="32">
        <f>IF(OR(AA$6="",NOT(AND(Nastavenia!$A$13&lt;&gt;"",Nastavenia!$C$13&lt;&gt;""))),"",COUNTIF(AA$8:AA$22,Nastavenia!$A$13))</f>
        <v>0</v>
      </c>
      <c r="AB27" s="32">
        <f>IF(OR(AB$6="",NOT(AND(Nastavenia!$A$13&lt;&gt;"",Nastavenia!$C$13&lt;&gt;""))),"",COUNTIF(AB$8:AB$22,Nastavenia!$A$13))</f>
        <v>0</v>
      </c>
      <c r="AC27" s="32">
        <f>IF(OR(AC$6="",NOT(AND(Nastavenia!$A$13&lt;&gt;"",Nastavenia!$C$13&lt;&gt;""))),"",COUNTIF(AC$8:AC$22,Nastavenia!$A$13))</f>
        <v>0</v>
      </c>
      <c r="AD27" s="32">
        <f>IF(OR(AD$6="",NOT(AND(Nastavenia!$A$13&lt;&gt;"",Nastavenia!$C$13&lt;&gt;""))),"",COUNTIF(AD$8:AD$22,Nastavenia!$A$13))</f>
        <v>0</v>
      </c>
      <c r="AE27" s="32">
        <f>IF(OR(AE$6="",NOT(AND(Nastavenia!$A$13&lt;&gt;"",Nastavenia!$C$13&lt;&gt;""))),"",COUNTIF(AE$8:AE$22,Nastavenia!$A$13))</f>
        <v>0</v>
      </c>
      <c r="AF27" s="32" t="str">
        <f>IF(OR(AF$6="",NOT(AND(Nastavenia!$A$13&lt;&gt;"",Nastavenia!$C$13&lt;&gt;""))),"",COUNTIF(AF$8:AF$22,Nastavenia!$A$13))</f>
        <v/>
      </c>
      <c r="AG27" s="33" t="str">
        <f>IF(AND(Nastavenia!$A$13&lt;&gt;"",Nastavenia!$C$13&lt;&gt;""),"min. "&amp;N(Nastavenia!$G$13),"")</f>
        <v>min. 0</v>
      </c>
    </row>
    <row r="28" spans="1:102" x14ac:dyDescent="0.25">
      <c r="A28" s="31" t="str">
        <f>IF(AND(Nastavenia!$A$14&lt;&gt;"",Nastavenia!$C$14&lt;&gt;""),Nastavenia!$A$14&amp;" – "&amp;Nastavenia!$B$14,"")</f>
        <v>S – Stredná</v>
      </c>
      <c r="B28" s="32">
        <f>IF(OR(B$6="",NOT(AND(Nastavenia!$A$14&lt;&gt;"",Nastavenia!$C$14&lt;&gt;""))),"",COUNTIF(B$8:B$22,Nastavenia!$A$14))</f>
        <v>0</v>
      </c>
      <c r="C28" s="32">
        <f>IF(OR(C$6="",NOT(AND(Nastavenia!$A$14&lt;&gt;"",Nastavenia!$C$14&lt;&gt;""))),"",COUNTIF(C$8:C$22,Nastavenia!$A$14))</f>
        <v>0</v>
      </c>
      <c r="D28" s="32">
        <f>IF(OR(D$6="",NOT(AND(Nastavenia!$A$14&lt;&gt;"",Nastavenia!$C$14&lt;&gt;""))),"",COUNTIF(D$8:D$22,Nastavenia!$A$14))</f>
        <v>0</v>
      </c>
      <c r="E28" s="32">
        <f>IF(OR(E$6="",NOT(AND(Nastavenia!$A$14&lt;&gt;"",Nastavenia!$C$14&lt;&gt;""))),"",COUNTIF(E$8:E$22,Nastavenia!$A$14))</f>
        <v>0</v>
      </c>
      <c r="F28" s="32">
        <f>IF(OR(F$6="",NOT(AND(Nastavenia!$A$14&lt;&gt;"",Nastavenia!$C$14&lt;&gt;""))),"",COUNTIF(F$8:F$22,Nastavenia!$A$14))</f>
        <v>0</v>
      </c>
      <c r="G28" s="32">
        <f>IF(OR(G$6="",NOT(AND(Nastavenia!$A$14&lt;&gt;"",Nastavenia!$C$14&lt;&gt;""))),"",COUNTIF(G$8:G$22,Nastavenia!$A$14))</f>
        <v>0</v>
      </c>
      <c r="H28" s="32">
        <f>IF(OR(H$6="",NOT(AND(Nastavenia!$A$14&lt;&gt;"",Nastavenia!$C$14&lt;&gt;""))),"",COUNTIF(H$8:H$22,Nastavenia!$A$14))</f>
        <v>0</v>
      </c>
      <c r="I28" s="32">
        <f>IF(OR(I$6="",NOT(AND(Nastavenia!$A$14&lt;&gt;"",Nastavenia!$C$14&lt;&gt;""))),"",COUNTIF(I$8:I$22,Nastavenia!$A$14))</f>
        <v>0</v>
      </c>
      <c r="J28" s="32">
        <f>IF(OR(J$6="",NOT(AND(Nastavenia!$A$14&lt;&gt;"",Nastavenia!$C$14&lt;&gt;""))),"",COUNTIF(J$8:J$22,Nastavenia!$A$14))</f>
        <v>0</v>
      </c>
      <c r="K28" s="32">
        <f>IF(OR(K$6="",NOT(AND(Nastavenia!$A$14&lt;&gt;"",Nastavenia!$C$14&lt;&gt;""))),"",COUNTIF(K$8:K$22,Nastavenia!$A$14))</f>
        <v>0</v>
      </c>
      <c r="L28" s="32">
        <f>IF(OR(L$6="",NOT(AND(Nastavenia!$A$14&lt;&gt;"",Nastavenia!$C$14&lt;&gt;""))),"",COUNTIF(L$8:L$22,Nastavenia!$A$14))</f>
        <v>0</v>
      </c>
      <c r="M28" s="32">
        <f>IF(OR(M$6="",NOT(AND(Nastavenia!$A$14&lt;&gt;"",Nastavenia!$C$14&lt;&gt;""))),"",COUNTIF(M$8:M$22,Nastavenia!$A$14))</f>
        <v>0</v>
      </c>
      <c r="N28" s="32">
        <f>IF(OR(N$6="",NOT(AND(Nastavenia!$A$14&lt;&gt;"",Nastavenia!$C$14&lt;&gt;""))),"",COUNTIF(N$8:N$22,Nastavenia!$A$14))</f>
        <v>0</v>
      </c>
      <c r="O28" s="32">
        <f>IF(OR(O$6="",NOT(AND(Nastavenia!$A$14&lt;&gt;"",Nastavenia!$C$14&lt;&gt;""))),"",COUNTIF(O$8:O$22,Nastavenia!$A$14))</f>
        <v>0</v>
      </c>
      <c r="P28" s="32">
        <f>IF(OR(P$6="",NOT(AND(Nastavenia!$A$14&lt;&gt;"",Nastavenia!$C$14&lt;&gt;""))),"",COUNTIF(P$8:P$22,Nastavenia!$A$14))</f>
        <v>0</v>
      </c>
      <c r="Q28" s="32">
        <f>IF(OR(Q$6="",NOT(AND(Nastavenia!$A$14&lt;&gt;"",Nastavenia!$C$14&lt;&gt;""))),"",COUNTIF(Q$8:Q$22,Nastavenia!$A$14))</f>
        <v>0</v>
      </c>
      <c r="R28" s="32">
        <f>IF(OR(R$6="",NOT(AND(Nastavenia!$A$14&lt;&gt;"",Nastavenia!$C$14&lt;&gt;""))),"",COUNTIF(R$8:R$22,Nastavenia!$A$14))</f>
        <v>0</v>
      </c>
      <c r="S28" s="32">
        <f>IF(OR(S$6="",NOT(AND(Nastavenia!$A$14&lt;&gt;"",Nastavenia!$C$14&lt;&gt;""))),"",COUNTIF(S$8:S$22,Nastavenia!$A$14))</f>
        <v>0</v>
      </c>
      <c r="T28" s="32">
        <f>IF(OR(T$6="",NOT(AND(Nastavenia!$A$14&lt;&gt;"",Nastavenia!$C$14&lt;&gt;""))),"",COUNTIF(T$8:T$22,Nastavenia!$A$14))</f>
        <v>0</v>
      </c>
      <c r="U28" s="32">
        <f>IF(OR(U$6="",NOT(AND(Nastavenia!$A$14&lt;&gt;"",Nastavenia!$C$14&lt;&gt;""))),"",COUNTIF(U$8:U$22,Nastavenia!$A$14))</f>
        <v>0</v>
      </c>
      <c r="V28" s="32">
        <f>IF(OR(V$6="",NOT(AND(Nastavenia!$A$14&lt;&gt;"",Nastavenia!$C$14&lt;&gt;""))),"",COUNTIF(V$8:V$22,Nastavenia!$A$14))</f>
        <v>0</v>
      </c>
      <c r="W28" s="32">
        <f>IF(OR(W$6="",NOT(AND(Nastavenia!$A$14&lt;&gt;"",Nastavenia!$C$14&lt;&gt;""))),"",COUNTIF(W$8:W$22,Nastavenia!$A$14))</f>
        <v>0</v>
      </c>
      <c r="X28" s="32">
        <f>IF(OR(X$6="",NOT(AND(Nastavenia!$A$14&lt;&gt;"",Nastavenia!$C$14&lt;&gt;""))),"",COUNTIF(X$8:X$22,Nastavenia!$A$14))</f>
        <v>0</v>
      </c>
      <c r="Y28" s="32">
        <f>IF(OR(Y$6="",NOT(AND(Nastavenia!$A$14&lt;&gt;"",Nastavenia!$C$14&lt;&gt;""))),"",COUNTIF(Y$8:Y$22,Nastavenia!$A$14))</f>
        <v>0</v>
      </c>
      <c r="Z28" s="32">
        <f>IF(OR(Z$6="",NOT(AND(Nastavenia!$A$14&lt;&gt;"",Nastavenia!$C$14&lt;&gt;""))),"",COUNTIF(Z$8:Z$22,Nastavenia!$A$14))</f>
        <v>0</v>
      </c>
      <c r="AA28" s="32">
        <f>IF(OR(AA$6="",NOT(AND(Nastavenia!$A$14&lt;&gt;"",Nastavenia!$C$14&lt;&gt;""))),"",COUNTIF(AA$8:AA$22,Nastavenia!$A$14))</f>
        <v>0</v>
      </c>
      <c r="AB28" s="32">
        <f>IF(OR(AB$6="",NOT(AND(Nastavenia!$A$14&lt;&gt;"",Nastavenia!$C$14&lt;&gt;""))),"",COUNTIF(AB$8:AB$22,Nastavenia!$A$14))</f>
        <v>0</v>
      </c>
      <c r="AC28" s="32">
        <f>IF(OR(AC$6="",NOT(AND(Nastavenia!$A$14&lt;&gt;"",Nastavenia!$C$14&lt;&gt;""))),"",COUNTIF(AC$8:AC$22,Nastavenia!$A$14))</f>
        <v>0</v>
      </c>
      <c r="AD28" s="32">
        <f>IF(OR(AD$6="",NOT(AND(Nastavenia!$A$14&lt;&gt;"",Nastavenia!$C$14&lt;&gt;""))),"",COUNTIF(AD$8:AD$22,Nastavenia!$A$14))</f>
        <v>0</v>
      </c>
      <c r="AE28" s="32">
        <f>IF(OR(AE$6="",NOT(AND(Nastavenia!$A$14&lt;&gt;"",Nastavenia!$C$14&lt;&gt;""))),"",COUNTIF(AE$8:AE$22,Nastavenia!$A$14))</f>
        <v>0</v>
      </c>
      <c r="AF28" s="32" t="str">
        <f>IF(OR(AF$6="",NOT(AND(Nastavenia!$A$14&lt;&gt;"",Nastavenia!$C$14&lt;&gt;""))),"",COUNTIF(AF$8:AF$22,Nastavenia!$A$14))</f>
        <v/>
      </c>
      <c r="AG28" s="33" t="str">
        <f>IF(AND(Nastavenia!$A$14&lt;&gt;"",Nastavenia!$C$14&lt;&gt;""),"min. "&amp;N(Nastavenia!$G$14),"")</f>
        <v>min. 0</v>
      </c>
    </row>
    <row r="29" spans="1:102" x14ac:dyDescent="0.25">
      <c r="A29" s="31" t="str">
        <f>IF(AND(Nastavenia!$A$15&lt;&gt;"",Nastavenia!$C$15&lt;&gt;""),Nastavenia!$A$15&amp;" – "&amp;Nastavenia!$B$15,"")</f>
        <v/>
      </c>
      <c r="B29" s="32" t="str">
        <f>IF(OR(B$6="",NOT(AND(Nastavenia!$A$15&lt;&gt;"",Nastavenia!$C$15&lt;&gt;""))),"",COUNTIF(B$8:B$22,Nastavenia!$A$15))</f>
        <v/>
      </c>
      <c r="C29" s="32" t="str">
        <f>IF(OR(C$6="",NOT(AND(Nastavenia!$A$15&lt;&gt;"",Nastavenia!$C$15&lt;&gt;""))),"",COUNTIF(C$8:C$22,Nastavenia!$A$15))</f>
        <v/>
      </c>
      <c r="D29" s="32" t="str">
        <f>IF(OR(D$6="",NOT(AND(Nastavenia!$A$15&lt;&gt;"",Nastavenia!$C$15&lt;&gt;""))),"",COUNTIF(D$8:D$22,Nastavenia!$A$15))</f>
        <v/>
      </c>
      <c r="E29" s="32" t="str">
        <f>IF(OR(E$6="",NOT(AND(Nastavenia!$A$15&lt;&gt;"",Nastavenia!$C$15&lt;&gt;""))),"",COUNTIF(E$8:E$22,Nastavenia!$A$15))</f>
        <v/>
      </c>
      <c r="F29" s="32" t="str">
        <f>IF(OR(F$6="",NOT(AND(Nastavenia!$A$15&lt;&gt;"",Nastavenia!$C$15&lt;&gt;""))),"",COUNTIF(F$8:F$22,Nastavenia!$A$15))</f>
        <v/>
      </c>
      <c r="G29" s="32" t="str">
        <f>IF(OR(G$6="",NOT(AND(Nastavenia!$A$15&lt;&gt;"",Nastavenia!$C$15&lt;&gt;""))),"",COUNTIF(G$8:G$22,Nastavenia!$A$15))</f>
        <v/>
      </c>
      <c r="H29" s="32" t="str">
        <f>IF(OR(H$6="",NOT(AND(Nastavenia!$A$15&lt;&gt;"",Nastavenia!$C$15&lt;&gt;""))),"",COUNTIF(H$8:H$22,Nastavenia!$A$15))</f>
        <v/>
      </c>
      <c r="I29" s="32" t="str">
        <f>IF(OR(I$6="",NOT(AND(Nastavenia!$A$15&lt;&gt;"",Nastavenia!$C$15&lt;&gt;""))),"",COUNTIF(I$8:I$22,Nastavenia!$A$15))</f>
        <v/>
      </c>
      <c r="J29" s="32" t="str">
        <f>IF(OR(J$6="",NOT(AND(Nastavenia!$A$15&lt;&gt;"",Nastavenia!$C$15&lt;&gt;""))),"",COUNTIF(J$8:J$22,Nastavenia!$A$15))</f>
        <v/>
      </c>
      <c r="K29" s="32" t="str">
        <f>IF(OR(K$6="",NOT(AND(Nastavenia!$A$15&lt;&gt;"",Nastavenia!$C$15&lt;&gt;""))),"",COUNTIF(K$8:K$22,Nastavenia!$A$15))</f>
        <v/>
      </c>
      <c r="L29" s="32" t="str">
        <f>IF(OR(L$6="",NOT(AND(Nastavenia!$A$15&lt;&gt;"",Nastavenia!$C$15&lt;&gt;""))),"",COUNTIF(L$8:L$22,Nastavenia!$A$15))</f>
        <v/>
      </c>
      <c r="M29" s="32" t="str">
        <f>IF(OR(M$6="",NOT(AND(Nastavenia!$A$15&lt;&gt;"",Nastavenia!$C$15&lt;&gt;""))),"",COUNTIF(M$8:M$22,Nastavenia!$A$15))</f>
        <v/>
      </c>
      <c r="N29" s="32" t="str">
        <f>IF(OR(N$6="",NOT(AND(Nastavenia!$A$15&lt;&gt;"",Nastavenia!$C$15&lt;&gt;""))),"",COUNTIF(N$8:N$22,Nastavenia!$A$15))</f>
        <v/>
      </c>
      <c r="O29" s="32" t="str">
        <f>IF(OR(O$6="",NOT(AND(Nastavenia!$A$15&lt;&gt;"",Nastavenia!$C$15&lt;&gt;""))),"",COUNTIF(O$8:O$22,Nastavenia!$A$15))</f>
        <v/>
      </c>
      <c r="P29" s="32" t="str">
        <f>IF(OR(P$6="",NOT(AND(Nastavenia!$A$15&lt;&gt;"",Nastavenia!$C$15&lt;&gt;""))),"",COUNTIF(P$8:P$22,Nastavenia!$A$15))</f>
        <v/>
      </c>
      <c r="Q29" s="32" t="str">
        <f>IF(OR(Q$6="",NOT(AND(Nastavenia!$A$15&lt;&gt;"",Nastavenia!$C$15&lt;&gt;""))),"",COUNTIF(Q$8:Q$22,Nastavenia!$A$15))</f>
        <v/>
      </c>
      <c r="R29" s="32" t="str">
        <f>IF(OR(R$6="",NOT(AND(Nastavenia!$A$15&lt;&gt;"",Nastavenia!$C$15&lt;&gt;""))),"",COUNTIF(R$8:R$22,Nastavenia!$A$15))</f>
        <v/>
      </c>
      <c r="S29" s="32" t="str">
        <f>IF(OR(S$6="",NOT(AND(Nastavenia!$A$15&lt;&gt;"",Nastavenia!$C$15&lt;&gt;""))),"",COUNTIF(S$8:S$22,Nastavenia!$A$15))</f>
        <v/>
      </c>
      <c r="T29" s="32" t="str">
        <f>IF(OR(T$6="",NOT(AND(Nastavenia!$A$15&lt;&gt;"",Nastavenia!$C$15&lt;&gt;""))),"",COUNTIF(T$8:T$22,Nastavenia!$A$15))</f>
        <v/>
      </c>
      <c r="U29" s="32" t="str">
        <f>IF(OR(U$6="",NOT(AND(Nastavenia!$A$15&lt;&gt;"",Nastavenia!$C$15&lt;&gt;""))),"",COUNTIF(U$8:U$22,Nastavenia!$A$15))</f>
        <v/>
      </c>
      <c r="V29" s="32" t="str">
        <f>IF(OR(V$6="",NOT(AND(Nastavenia!$A$15&lt;&gt;"",Nastavenia!$C$15&lt;&gt;""))),"",COUNTIF(V$8:V$22,Nastavenia!$A$15))</f>
        <v/>
      </c>
      <c r="W29" s="32" t="str">
        <f>IF(OR(W$6="",NOT(AND(Nastavenia!$A$15&lt;&gt;"",Nastavenia!$C$15&lt;&gt;""))),"",COUNTIF(W$8:W$22,Nastavenia!$A$15))</f>
        <v/>
      </c>
      <c r="X29" s="32" t="str">
        <f>IF(OR(X$6="",NOT(AND(Nastavenia!$A$15&lt;&gt;"",Nastavenia!$C$15&lt;&gt;""))),"",COUNTIF(X$8:X$22,Nastavenia!$A$15))</f>
        <v/>
      </c>
      <c r="Y29" s="32" t="str">
        <f>IF(OR(Y$6="",NOT(AND(Nastavenia!$A$15&lt;&gt;"",Nastavenia!$C$15&lt;&gt;""))),"",COUNTIF(Y$8:Y$22,Nastavenia!$A$15))</f>
        <v/>
      </c>
      <c r="Z29" s="32" t="str">
        <f>IF(OR(Z$6="",NOT(AND(Nastavenia!$A$15&lt;&gt;"",Nastavenia!$C$15&lt;&gt;""))),"",COUNTIF(Z$8:Z$22,Nastavenia!$A$15))</f>
        <v/>
      </c>
      <c r="AA29" s="32" t="str">
        <f>IF(OR(AA$6="",NOT(AND(Nastavenia!$A$15&lt;&gt;"",Nastavenia!$C$15&lt;&gt;""))),"",COUNTIF(AA$8:AA$22,Nastavenia!$A$15))</f>
        <v/>
      </c>
      <c r="AB29" s="32" t="str">
        <f>IF(OR(AB$6="",NOT(AND(Nastavenia!$A$15&lt;&gt;"",Nastavenia!$C$15&lt;&gt;""))),"",COUNTIF(AB$8:AB$22,Nastavenia!$A$15))</f>
        <v/>
      </c>
      <c r="AC29" s="32" t="str">
        <f>IF(OR(AC$6="",NOT(AND(Nastavenia!$A$15&lt;&gt;"",Nastavenia!$C$15&lt;&gt;""))),"",COUNTIF(AC$8:AC$22,Nastavenia!$A$15))</f>
        <v/>
      </c>
      <c r="AD29" s="32" t="str">
        <f>IF(OR(AD$6="",NOT(AND(Nastavenia!$A$15&lt;&gt;"",Nastavenia!$C$15&lt;&gt;""))),"",COUNTIF(AD$8:AD$22,Nastavenia!$A$15))</f>
        <v/>
      </c>
      <c r="AE29" s="32" t="str">
        <f>IF(OR(AE$6="",NOT(AND(Nastavenia!$A$15&lt;&gt;"",Nastavenia!$C$15&lt;&gt;""))),"",COUNTIF(AE$8:AE$22,Nastavenia!$A$15))</f>
        <v/>
      </c>
      <c r="AF29" s="32" t="str">
        <f>IF(OR(AF$6="",NOT(AND(Nastavenia!$A$15&lt;&gt;"",Nastavenia!$C$15&lt;&gt;""))),"",COUNTIF(AF$8:AF$22,Nastavenia!$A$15))</f>
        <v/>
      </c>
      <c r="AG29" s="33" t="str">
        <f>IF(AND(Nastavenia!$A$15&lt;&gt;"",Nastavenia!$C$15&lt;&gt;""),"min. "&amp;N(Nastavenia!$G$15),"")</f>
        <v/>
      </c>
    </row>
    <row r="30" spans="1:102" x14ac:dyDescent="0.25">
      <c r="A30" s="31" t="str">
        <f>IF(AND(Nastavenia!$A$16&lt;&gt;"",Nastavenia!$C$16&lt;&gt;""),Nastavenia!$A$16&amp;" – "&amp;Nastavenia!$B$16,"")</f>
        <v/>
      </c>
      <c r="B30" s="32" t="str">
        <f>IF(OR(B$6="",NOT(AND(Nastavenia!$A$16&lt;&gt;"",Nastavenia!$C$16&lt;&gt;""))),"",COUNTIF(B$8:B$22,Nastavenia!$A$16))</f>
        <v/>
      </c>
      <c r="C30" s="32" t="str">
        <f>IF(OR(C$6="",NOT(AND(Nastavenia!$A$16&lt;&gt;"",Nastavenia!$C$16&lt;&gt;""))),"",COUNTIF(C$8:C$22,Nastavenia!$A$16))</f>
        <v/>
      </c>
      <c r="D30" s="32" t="str">
        <f>IF(OR(D$6="",NOT(AND(Nastavenia!$A$16&lt;&gt;"",Nastavenia!$C$16&lt;&gt;""))),"",COUNTIF(D$8:D$22,Nastavenia!$A$16))</f>
        <v/>
      </c>
      <c r="E30" s="32" t="str">
        <f>IF(OR(E$6="",NOT(AND(Nastavenia!$A$16&lt;&gt;"",Nastavenia!$C$16&lt;&gt;""))),"",COUNTIF(E$8:E$22,Nastavenia!$A$16))</f>
        <v/>
      </c>
      <c r="F30" s="32" t="str">
        <f>IF(OR(F$6="",NOT(AND(Nastavenia!$A$16&lt;&gt;"",Nastavenia!$C$16&lt;&gt;""))),"",COUNTIF(F$8:F$22,Nastavenia!$A$16))</f>
        <v/>
      </c>
      <c r="G30" s="32" t="str">
        <f>IF(OR(G$6="",NOT(AND(Nastavenia!$A$16&lt;&gt;"",Nastavenia!$C$16&lt;&gt;""))),"",COUNTIF(G$8:G$22,Nastavenia!$A$16))</f>
        <v/>
      </c>
      <c r="H30" s="32" t="str">
        <f>IF(OR(H$6="",NOT(AND(Nastavenia!$A$16&lt;&gt;"",Nastavenia!$C$16&lt;&gt;""))),"",COUNTIF(H$8:H$22,Nastavenia!$A$16))</f>
        <v/>
      </c>
      <c r="I30" s="32" t="str">
        <f>IF(OR(I$6="",NOT(AND(Nastavenia!$A$16&lt;&gt;"",Nastavenia!$C$16&lt;&gt;""))),"",COUNTIF(I$8:I$22,Nastavenia!$A$16))</f>
        <v/>
      </c>
      <c r="J30" s="32" t="str">
        <f>IF(OR(J$6="",NOT(AND(Nastavenia!$A$16&lt;&gt;"",Nastavenia!$C$16&lt;&gt;""))),"",COUNTIF(J$8:J$22,Nastavenia!$A$16))</f>
        <v/>
      </c>
      <c r="K30" s="32" t="str">
        <f>IF(OR(K$6="",NOT(AND(Nastavenia!$A$16&lt;&gt;"",Nastavenia!$C$16&lt;&gt;""))),"",COUNTIF(K$8:K$22,Nastavenia!$A$16))</f>
        <v/>
      </c>
      <c r="L30" s="32" t="str">
        <f>IF(OR(L$6="",NOT(AND(Nastavenia!$A$16&lt;&gt;"",Nastavenia!$C$16&lt;&gt;""))),"",COUNTIF(L$8:L$22,Nastavenia!$A$16))</f>
        <v/>
      </c>
      <c r="M30" s="32" t="str">
        <f>IF(OR(M$6="",NOT(AND(Nastavenia!$A$16&lt;&gt;"",Nastavenia!$C$16&lt;&gt;""))),"",COUNTIF(M$8:M$22,Nastavenia!$A$16))</f>
        <v/>
      </c>
      <c r="N30" s="32" t="str">
        <f>IF(OR(N$6="",NOT(AND(Nastavenia!$A$16&lt;&gt;"",Nastavenia!$C$16&lt;&gt;""))),"",COUNTIF(N$8:N$22,Nastavenia!$A$16))</f>
        <v/>
      </c>
      <c r="O30" s="32" t="str">
        <f>IF(OR(O$6="",NOT(AND(Nastavenia!$A$16&lt;&gt;"",Nastavenia!$C$16&lt;&gt;""))),"",COUNTIF(O$8:O$22,Nastavenia!$A$16))</f>
        <v/>
      </c>
      <c r="P30" s="32" t="str">
        <f>IF(OR(P$6="",NOT(AND(Nastavenia!$A$16&lt;&gt;"",Nastavenia!$C$16&lt;&gt;""))),"",COUNTIF(P$8:P$22,Nastavenia!$A$16))</f>
        <v/>
      </c>
      <c r="Q30" s="32" t="str">
        <f>IF(OR(Q$6="",NOT(AND(Nastavenia!$A$16&lt;&gt;"",Nastavenia!$C$16&lt;&gt;""))),"",COUNTIF(Q$8:Q$22,Nastavenia!$A$16))</f>
        <v/>
      </c>
      <c r="R30" s="32" t="str">
        <f>IF(OR(R$6="",NOT(AND(Nastavenia!$A$16&lt;&gt;"",Nastavenia!$C$16&lt;&gt;""))),"",COUNTIF(R$8:R$22,Nastavenia!$A$16))</f>
        <v/>
      </c>
      <c r="S30" s="32" t="str">
        <f>IF(OR(S$6="",NOT(AND(Nastavenia!$A$16&lt;&gt;"",Nastavenia!$C$16&lt;&gt;""))),"",COUNTIF(S$8:S$22,Nastavenia!$A$16))</f>
        <v/>
      </c>
      <c r="T30" s="32" t="str">
        <f>IF(OR(T$6="",NOT(AND(Nastavenia!$A$16&lt;&gt;"",Nastavenia!$C$16&lt;&gt;""))),"",COUNTIF(T$8:T$22,Nastavenia!$A$16))</f>
        <v/>
      </c>
      <c r="U30" s="32" t="str">
        <f>IF(OR(U$6="",NOT(AND(Nastavenia!$A$16&lt;&gt;"",Nastavenia!$C$16&lt;&gt;""))),"",COUNTIF(U$8:U$22,Nastavenia!$A$16))</f>
        <v/>
      </c>
      <c r="V30" s="32" t="str">
        <f>IF(OR(V$6="",NOT(AND(Nastavenia!$A$16&lt;&gt;"",Nastavenia!$C$16&lt;&gt;""))),"",COUNTIF(V$8:V$22,Nastavenia!$A$16))</f>
        <v/>
      </c>
      <c r="W30" s="32" t="str">
        <f>IF(OR(W$6="",NOT(AND(Nastavenia!$A$16&lt;&gt;"",Nastavenia!$C$16&lt;&gt;""))),"",COUNTIF(W$8:W$22,Nastavenia!$A$16))</f>
        <v/>
      </c>
      <c r="X30" s="32" t="str">
        <f>IF(OR(X$6="",NOT(AND(Nastavenia!$A$16&lt;&gt;"",Nastavenia!$C$16&lt;&gt;""))),"",COUNTIF(X$8:X$22,Nastavenia!$A$16))</f>
        <v/>
      </c>
      <c r="Y30" s="32" t="str">
        <f>IF(OR(Y$6="",NOT(AND(Nastavenia!$A$16&lt;&gt;"",Nastavenia!$C$16&lt;&gt;""))),"",COUNTIF(Y$8:Y$22,Nastavenia!$A$16))</f>
        <v/>
      </c>
      <c r="Z30" s="32" t="str">
        <f>IF(OR(Z$6="",NOT(AND(Nastavenia!$A$16&lt;&gt;"",Nastavenia!$C$16&lt;&gt;""))),"",COUNTIF(Z$8:Z$22,Nastavenia!$A$16))</f>
        <v/>
      </c>
      <c r="AA30" s="32" t="str">
        <f>IF(OR(AA$6="",NOT(AND(Nastavenia!$A$16&lt;&gt;"",Nastavenia!$C$16&lt;&gt;""))),"",COUNTIF(AA$8:AA$22,Nastavenia!$A$16))</f>
        <v/>
      </c>
      <c r="AB30" s="32" t="str">
        <f>IF(OR(AB$6="",NOT(AND(Nastavenia!$A$16&lt;&gt;"",Nastavenia!$C$16&lt;&gt;""))),"",COUNTIF(AB$8:AB$22,Nastavenia!$A$16))</f>
        <v/>
      </c>
      <c r="AC30" s="32" t="str">
        <f>IF(OR(AC$6="",NOT(AND(Nastavenia!$A$16&lt;&gt;"",Nastavenia!$C$16&lt;&gt;""))),"",COUNTIF(AC$8:AC$22,Nastavenia!$A$16))</f>
        <v/>
      </c>
      <c r="AD30" s="32" t="str">
        <f>IF(OR(AD$6="",NOT(AND(Nastavenia!$A$16&lt;&gt;"",Nastavenia!$C$16&lt;&gt;""))),"",COUNTIF(AD$8:AD$22,Nastavenia!$A$16))</f>
        <v/>
      </c>
      <c r="AE30" s="32" t="str">
        <f>IF(OR(AE$6="",NOT(AND(Nastavenia!$A$16&lt;&gt;"",Nastavenia!$C$16&lt;&gt;""))),"",COUNTIF(AE$8:AE$22,Nastavenia!$A$16))</f>
        <v/>
      </c>
      <c r="AF30" s="32" t="str">
        <f>IF(OR(AF$6="",NOT(AND(Nastavenia!$A$16&lt;&gt;"",Nastavenia!$C$16&lt;&gt;""))),"",COUNTIF(AF$8:AF$22,Nastavenia!$A$16))</f>
        <v/>
      </c>
      <c r="AG30" s="33" t="str">
        <f>IF(AND(Nastavenia!$A$16&lt;&gt;"",Nastavenia!$C$16&lt;&gt;""),"min. "&amp;N(Nastavenia!$G$16),"")</f>
        <v/>
      </c>
    </row>
  </sheetData>
  <mergeCells count="2">
    <mergeCell ref="B3:D3"/>
    <mergeCell ref="B2:D2"/>
  </mergeCells>
  <conditionalFormatting sqref="B6:AF7">
    <cfRule type="expression" dxfId="9" priority="8">
      <formula>B$5=1</formula>
    </cfRule>
  </conditionalFormatting>
  <conditionalFormatting sqref="B8:AF22">
    <cfRule type="expression" dxfId="2" priority="9">
      <formula>AND(B8="",B$5=1)</formula>
    </cfRule>
  </conditionalFormatting>
  <conditionalFormatting sqref="C8:AF22">
    <cfRule type="expression" dxfId="0" priority="1" stopIfTrue="1">
      <formula>AND(ISNUMBER(AO8),AO8&lt;SetRest)</formula>
    </cfRule>
  </conditionalFormatting>
  <dataValidations count="1">
    <dataValidation type="list" allowBlank="1" sqref="B8:AF22" xr:uid="{00000000-0002-0000-0300-000000000000}">
      <formula1>ShiftCodes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300-000002000000}">
            <xm:f>AND(B8&lt;&gt;"",B8=Nastavenia!$A$11)</xm:f>
            <x14:dxf>
              <fill>
                <patternFill>
                  <bgColor rgb="FFDBEAFE"/>
                </patternFill>
              </fill>
            </x14:dxf>
          </x14:cfRule>
          <x14:cfRule type="expression" priority="3" id="{00000000-000E-0000-0300-000003000000}">
            <xm:f>AND(B8&lt;&gt;"",B8=Nastavenia!$A$12)</xm:f>
            <x14:dxf>
              <fill>
                <patternFill>
                  <bgColor rgb="FFFDE68A"/>
                </patternFill>
              </fill>
            </x14:dxf>
          </x14:cfRule>
          <x14:cfRule type="expression" priority="4" id="{00000000-000E-0000-0300-000004000000}">
            <xm:f>AND(B8&lt;&gt;"",B8=Nastavenia!$A$13)</xm:f>
            <x14:dxf>
              <fill>
                <patternFill>
                  <bgColor rgb="FFC7D2FE"/>
                </patternFill>
              </fill>
            </x14:dxf>
          </x14:cfRule>
          <x14:cfRule type="expression" priority="5" id="{00000000-000E-0000-0300-000005000000}">
            <xm:f>AND(B8&lt;&gt;"",B8=Nastavenia!$A$14)</xm:f>
            <x14:dxf>
              <fill>
                <patternFill>
                  <bgColor rgb="FFBBF7D0"/>
                </patternFill>
              </fill>
            </x14:dxf>
          </x14:cfRule>
          <x14:cfRule type="expression" priority="6" id="{00000000-000E-0000-0300-000006000000}">
            <xm:f>AND(B8&lt;&gt;"",B8=Nastavenia!$A$15)</xm:f>
            <x14:dxf>
              <fill>
                <patternFill>
                  <bgColor rgb="FFFBCFE8"/>
                </patternFill>
              </fill>
            </x14:dxf>
          </x14:cfRule>
          <x14:cfRule type="expression" priority="7" id="{00000000-000E-0000-0300-000007000000}">
            <xm:f>AND(B8&lt;&gt;"",B8=Nastavenia!$A$16)</xm:f>
            <x14:dxf>
              <fill>
                <patternFill>
                  <bgColor rgb="FFFED7AA"/>
                </patternFill>
              </fill>
            </x14:dxf>
          </x14:cfRule>
          <xm:sqref>B8:AF22</xm:sqref>
        </x14:conditionalFormatting>
        <x14:conditionalFormatting xmlns:xm="http://schemas.microsoft.com/office/excel/2006/main">
          <x14:cfRule type="expression" priority="10" id="{00000000-000E-0000-0300-00000A000000}">
            <xm:f>AND(ISNUMBER(B25),B25&lt;N(INDEX(Nastavenia!$G$11:$G$16,ROW()-24)))</xm:f>
            <x14:dxf>
              <font>
                <b/>
                <color rgb="FF991B1B"/>
              </font>
              <fill>
                <patternFill>
                  <bgColor rgb="FFFCA5A5"/>
                </patternFill>
              </fill>
            </x14:dxf>
          </x14:cfRule>
          <xm:sqref>B25:AF30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</vt:i4>
      </vt:variant>
    </vt:vector>
  </HeadingPairs>
  <TitlesOfParts>
    <vt:vector size="15" baseType="lpstr">
      <vt:lpstr>Návod</vt:lpstr>
      <vt:lpstr>Nastavenia</vt:lpstr>
      <vt:lpstr>Rozpis zmien</vt:lpstr>
      <vt:lpstr>Ukážka</vt:lpstr>
      <vt:lpstr>Holidays</vt:lpstr>
      <vt:lpstr>'Rozpis zmien'!Print_Area</vt:lpstr>
      <vt:lpstr>Ukážka!Print_Area</vt:lpstr>
      <vt:lpstr>SetHours</vt:lpstr>
      <vt:lpstr>SetMonth</vt:lpstr>
      <vt:lpstr>SetRest</vt:lpstr>
      <vt:lpstr>SetYear</vt:lpstr>
      <vt:lpstr>ShiftCodes</vt:lpstr>
      <vt:lpstr>ShiftEnd</vt:lpstr>
      <vt:lpstr>ShiftHours</vt:lpstr>
      <vt:lpstr>ShiftStart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QR</dc:creator>
  <cp:lastModifiedBy>Fresh QR</cp:lastModifiedBy>
  <dcterms:created xsi:type="dcterms:W3CDTF">2026-10-26T16:23:38Z</dcterms:created>
  <dcterms:modified xsi:type="dcterms:W3CDTF">2026-10-26T16:24:54Z</dcterms:modified>
  <dc:title>Mesačný rozpis zmien – Fresh QR</dc:title>
  <dc:language>sk-SK</dc:language>
</cp:coreProperties>
</file>